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8145" yWindow="450" windowWidth="10965" windowHeight="11640"/>
  </bookViews>
  <sheets>
    <sheet name="Introduction" sheetId="6" r:id="rId1"/>
    <sheet name="VSP9010 Chassis" sheetId="2" r:id="rId2"/>
    <sheet name="VSP9012 Chassis" sheetId="4" r:id="rId3"/>
    <sheet name="ERS8010" sheetId="7" r:id="rId4"/>
    <sheet name="ERSS8010 CO" sheetId="8" r:id="rId5"/>
    <sheet name="ERS8006" sheetId="9" r:id="rId6"/>
    <sheet name="ERS8003-R" sheetId="10" r:id="rId7"/>
  </sheets>
  <definedNames>
    <definedName name="OLE_LINK1" localSheetId="0">Introduction!$C$3</definedName>
  </definedNames>
  <calcPr calcId="125725"/>
</workbook>
</file>

<file path=xl/calcChain.xml><?xml version="1.0" encoding="utf-8"?>
<calcChain xmlns="http://schemas.openxmlformats.org/spreadsheetml/2006/main">
  <c r="AI35" i="10"/>
  <c r="AH35"/>
  <c r="AI33"/>
  <c r="AH33"/>
  <c r="AI32"/>
  <c r="AH32"/>
  <c r="AI31"/>
  <c r="AH31"/>
  <c r="AI29"/>
  <c r="AH29"/>
  <c r="AI28"/>
  <c r="AH28"/>
  <c r="AI27"/>
  <c r="AH27"/>
  <c r="AI26"/>
  <c r="AH26"/>
  <c r="AI25"/>
  <c r="AH25"/>
  <c r="AI24"/>
  <c r="AH24"/>
  <c r="F17"/>
  <c r="E17"/>
  <c r="F16"/>
  <c r="E16"/>
  <c r="F12"/>
  <c r="E12"/>
  <c r="F11"/>
  <c r="E11"/>
  <c r="F8"/>
  <c r="E8"/>
  <c r="F7"/>
  <c r="E7"/>
  <c r="F4"/>
  <c r="E4"/>
  <c r="AJ35" i="9"/>
  <c r="AI35"/>
  <c r="AH35"/>
  <c r="AJ33"/>
  <c r="AI33"/>
  <c r="AH33"/>
  <c r="AJ32"/>
  <c r="AI32"/>
  <c r="AH32"/>
  <c r="AJ31"/>
  <c r="AJ36" s="1"/>
  <c r="AI31"/>
  <c r="AH31"/>
  <c r="AH34" s="1"/>
  <c r="AJ29"/>
  <c r="AI29"/>
  <c r="AH29"/>
  <c r="AJ28"/>
  <c r="AI28"/>
  <c r="AH28"/>
  <c r="AJ27"/>
  <c r="AI27"/>
  <c r="AH27"/>
  <c r="AK27" s="1"/>
  <c r="AL27" s="1"/>
  <c r="AJ26"/>
  <c r="AI26"/>
  <c r="AH26"/>
  <c r="F22"/>
  <c r="E22"/>
  <c r="AJ25"/>
  <c r="AI25"/>
  <c r="AH25"/>
  <c r="F21"/>
  <c r="E21"/>
  <c r="AJ24"/>
  <c r="AJ20" s="1"/>
  <c r="AI24"/>
  <c r="AH24"/>
  <c r="F20"/>
  <c r="E20"/>
  <c r="F16"/>
  <c r="E16"/>
  <c r="AJ19"/>
  <c r="F15"/>
  <c r="E15"/>
  <c r="F14"/>
  <c r="E14"/>
  <c r="F11"/>
  <c r="E11"/>
  <c r="F10"/>
  <c r="E10"/>
  <c r="F9"/>
  <c r="E9"/>
  <c r="F8"/>
  <c r="E8"/>
  <c r="F5"/>
  <c r="E5"/>
  <c r="F4"/>
  <c r="E4"/>
  <c r="F26" i="8"/>
  <c r="F25"/>
  <c r="F24"/>
  <c r="E26"/>
  <c r="E25"/>
  <c r="E24"/>
  <c r="AJ29"/>
  <c r="AI29"/>
  <c r="AH29"/>
  <c r="F15"/>
  <c r="F14"/>
  <c r="F13"/>
  <c r="F12"/>
  <c r="F11"/>
  <c r="F10"/>
  <c r="F9"/>
  <c r="F8"/>
  <c r="E15"/>
  <c r="E14"/>
  <c r="E13"/>
  <c r="E12"/>
  <c r="E11"/>
  <c r="E10"/>
  <c r="E9"/>
  <c r="E8"/>
  <c r="F5"/>
  <c r="F4"/>
  <c r="E5"/>
  <c r="E4"/>
  <c r="AJ28"/>
  <c r="AJ27"/>
  <c r="AJ26"/>
  <c r="AJ25"/>
  <c r="AJ24"/>
  <c r="AI28"/>
  <c r="AI27"/>
  <c r="AI26"/>
  <c r="AI25"/>
  <c r="AI24"/>
  <c r="AH28"/>
  <c r="AH27"/>
  <c r="AH26"/>
  <c r="AH25"/>
  <c r="AH24"/>
  <c r="AJ35"/>
  <c r="AI35"/>
  <c r="AH35"/>
  <c r="AJ33"/>
  <c r="AI33"/>
  <c r="AH33"/>
  <c r="AJ32"/>
  <c r="AI32"/>
  <c r="AH32"/>
  <c r="AJ31"/>
  <c r="AI31"/>
  <c r="AI36" s="1"/>
  <c r="AH31"/>
  <c r="F27"/>
  <c r="F20"/>
  <c r="E20"/>
  <c r="F19"/>
  <c r="E19"/>
  <c r="F18"/>
  <c r="E18"/>
  <c r="E24" i="7"/>
  <c r="AJ24"/>
  <c r="AI19" i="10" l="1"/>
  <c r="F13"/>
  <c r="AJ24"/>
  <c r="AK24" s="1"/>
  <c r="F18"/>
  <c r="AH19"/>
  <c r="AI34"/>
  <c r="AH34"/>
  <c r="AJ26"/>
  <c r="AK26" s="1"/>
  <c r="AH36"/>
  <c r="AJ27"/>
  <c r="AK27" s="1"/>
  <c r="E22"/>
  <c r="F22" s="1"/>
  <c r="AI20"/>
  <c r="AH20"/>
  <c r="E27"/>
  <c r="F27" s="1"/>
  <c r="AI36"/>
  <c r="AH20" i="9"/>
  <c r="AI19"/>
  <c r="E27"/>
  <c r="F27" s="1"/>
  <c r="F17"/>
  <c r="AK26"/>
  <c r="AL26" s="1"/>
  <c r="AH19"/>
  <c r="AI18" s="1"/>
  <c r="AK24"/>
  <c r="AL24" s="1"/>
  <c r="F23"/>
  <c r="AI36"/>
  <c r="AI34"/>
  <c r="AI20"/>
  <c r="AJ34"/>
  <c r="AH36"/>
  <c r="AH37" s="1"/>
  <c r="E32"/>
  <c r="F32" s="1"/>
  <c r="AK27" i="8"/>
  <c r="AL27" s="1"/>
  <c r="F21"/>
  <c r="AJ36"/>
  <c r="AJ37" s="1"/>
  <c r="G26"/>
  <c r="AH34"/>
  <c r="E31"/>
  <c r="F31" s="1"/>
  <c r="AK26"/>
  <c r="AL26" s="1"/>
  <c r="AJ20"/>
  <c r="AJ19"/>
  <c r="AI19"/>
  <c r="AH19"/>
  <c r="AH20"/>
  <c r="G20"/>
  <c r="AI20"/>
  <c r="AK24"/>
  <c r="AL24" s="1"/>
  <c r="AJ34"/>
  <c r="AH36"/>
  <c r="AH37" s="1"/>
  <c r="AI34"/>
  <c r="E36"/>
  <c r="F36" s="1"/>
  <c r="F4" i="7"/>
  <c r="AH18" i="10" l="1"/>
  <c r="E21" s="1"/>
  <c r="E23" s="1"/>
  <c r="AI18"/>
  <c r="AH37"/>
  <c r="AI37"/>
  <c r="AJ18" i="9"/>
  <c r="AH18"/>
  <c r="AJ37"/>
  <c r="AI37"/>
  <c r="AN37" i="8"/>
  <c r="F35"/>
  <c r="F37" s="1"/>
  <c r="AJ18"/>
  <c r="AI18"/>
  <c r="AH18"/>
  <c r="AI37"/>
  <c r="E35" s="1"/>
  <c r="AJ35" i="7"/>
  <c r="AI35"/>
  <c r="AH35"/>
  <c r="E26" i="9" l="1"/>
  <c r="E28" s="1"/>
  <c r="AM18" i="10"/>
  <c r="F21" s="1"/>
  <c r="F23" s="1"/>
  <c r="E26"/>
  <c r="E28" s="1"/>
  <c r="AM37"/>
  <c r="F26" s="1"/>
  <c r="F28" s="1"/>
  <c r="AN18" i="9"/>
  <c r="F26" s="1"/>
  <c r="F28" s="1"/>
  <c r="E31"/>
  <c r="E33" s="1"/>
  <c r="AN37"/>
  <c r="F31" s="1"/>
  <c r="F33" s="1"/>
  <c r="AN18" i="8"/>
  <c r="F30" s="1"/>
  <c r="F32" s="1"/>
  <c r="E30"/>
  <c r="E32" s="1"/>
  <c r="AJ33" i="7"/>
  <c r="AI33"/>
  <c r="AH33"/>
  <c r="AJ32"/>
  <c r="AI32"/>
  <c r="AH32"/>
  <c r="AJ31"/>
  <c r="AI31"/>
  <c r="AH31"/>
  <c r="AJ29"/>
  <c r="AI29"/>
  <c r="AH29"/>
  <c r="AJ28"/>
  <c r="AI28"/>
  <c r="AH28"/>
  <c r="AJ27"/>
  <c r="AI27"/>
  <c r="AH27"/>
  <c r="AJ26"/>
  <c r="AI26"/>
  <c r="AH26"/>
  <c r="AJ25"/>
  <c r="AI25"/>
  <c r="AH25"/>
  <c r="AI24"/>
  <c r="AH24"/>
  <c r="E20"/>
  <c r="E19"/>
  <c r="E18"/>
  <c r="F15"/>
  <c r="F14"/>
  <c r="F13"/>
  <c r="F12"/>
  <c r="F11"/>
  <c r="F10"/>
  <c r="F9"/>
  <c r="F8"/>
  <c r="E15"/>
  <c r="E14"/>
  <c r="E13"/>
  <c r="E12"/>
  <c r="E11"/>
  <c r="E10"/>
  <c r="E9"/>
  <c r="E8"/>
  <c r="F24"/>
  <c r="F25"/>
  <c r="F26"/>
  <c r="E26"/>
  <c r="E25"/>
  <c r="F20"/>
  <c r="F19"/>
  <c r="F18"/>
  <c r="F5"/>
  <c r="E5"/>
  <c r="E4"/>
  <c r="F33" i="4"/>
  <c r="F32"/>
  <c r="E33"/>
  <c r="E32"/>
  <c r="F29"/>
  <c r="F28"/>
  <c r="E29"/>
  <c r="E28"/>
  <c r="F25"/>
  <c r="E25"/>
  <c r="F24"/>
  <c r="E24"/>
  <c r="F7"/>
  <c r="F9"/>
  <c r="F8"/>
  <c r="F6"/>
  <c r="F5"/>
  <c r="F4"/>
  <c r="E9"/>
  <c r="E8"/>
  <c r="E7"/>
  <c r="E6"/>
  <c r="E5"/>
  <c r="E4"/>
  <c r="G41"/>
  <c r="F41"/>
  <c r="E41"/>
  <c r="G40"/>
  <c r="F40"/>
  <c r="E40"/>
  <c r="G39"/>
  <c r="F39"/>
  <c r="E39"/>
  <c r="G38"/>
  <c r="F38"/>
  <c r="E38"/>
  <c r="G37"/>
  <c r="F37"/>
  <c r="E37"/>
  <c r="G36"/>
  <c r="F36"/>
  <c r="E36"/>
  <c r="F23"/>
  <c r="E23"/>
  <c r="F22"/>
  <c r="E22"/>
  <c r="F21"/>
  <c r="E21"/>
  <c r="F20"/>
  <c r="E20"/>
  <c r="F19"/>
  <c r="E19"/>
  <c r="F18"/>
  <c r="E18"/>
  <c r="F17"/>
  <c r="E17"/>
  <c r="F16"/>
  <c r="E16"/>
  <c r="F13"/>
  <c r="E13"/>
  <c r="F12"/>
  <c r="E12"/>
  <c r="E26" i="2"/>
  <c r="F7"/>
  <c r="F6"/>
  <c r="F9"/>
  <c r="F8"/>
  <c r="F5"/>
  <c r="F4"/>
  <c r="E9"/>
  <c r="E8"/>
  <c r="E7"/>
  <c r="E6"/>
  <c r="E5"/>
  <c r="E4"/>
  <c r="E36" i="7" l="1"/>
  <c r="F36" s="1"/>
  <c r="E46" i="4"/>
  <c r="F46" s="1"/>
  <c r="F27" i="7"/>
  <c r="F21"/>
  <c r="E31"/>
  <c r="AH20"/>
  <c r="AH34"/>
  <c r="AI34"/>
  <c r="AJ34"/>
  <c r="AJ36"/>
  <c r="AI36"/>
  <c r="AH36"/>
  <c r="G20"/>
  <c r="G26"/>
  <c r="AJ19"/>
  <c r="AI19"/>
  <c r="AJ20"/>
  <c r="AH19"/>
  <c r="AI20"/>
  <c r="AK27"/>
  <c r="AL27" s="1"/>
  <c r="AK24"/>
  <c r="AL24" s="1"/>
  <c r="AK26"/>
  <c r="F31"/>
  <c r="F43" i="4"/>
  <c r="F42"/>
  <c r="E43"/>
  <c r="D43"/>
  <c r="G37" i="2"/>
  <c r="F37"/>
  <c r="E37"/>
  <c r="G36"/>
  <c r="F36"/>
  <c r="E36"/>
  <c r="G35"/>
  <c r="F35"/>
  <c r="E35"/>
  <c r="G34"/>
  <c r="F34"/>
  <c r="E34"/>
  <c r="G33"/>
  <c r="F33"/>
  <c r="E33"/>
  <c r="G32"/>
  <c r="F32"/>
  <c r="E32"/>
  <c r="G31"/>
  <c r="F31"/>
  <c r="E31"/>
  <c r="G30"/>
  <c r="F30"/>
  <c r="E30"/>
  <c r="F27"/>
  <c r="E27"/>
  <c r="F26"/>
  <c r="F23"/>
  <c r="E23"/>
  <c r="F22"/>
  <c r="E22"/>
  <c r="F21"/>
  <c r="E21"/>
  <c r="F20"/>
  <c r="E20"/>
  <c r="F19"/>
  <c r="E19"/>
  <c r="F18"/>
  <c r="E18"/>
  <c r="F17"/>
  <c r="E17"/>
  <c r="F16"/>
  <c r="E16"/>
  <c r="F13"/>
  <c r="E13"/>
  <c r="F12"/>
  <c r="E12"/>
  <c r="AH18" i="7" l="1"/>
  <c r="AJ37"/>
  <c r="AH37"/>
  <c r="AI37"/>
  <c r="AI18"/>
  <c r="AJ18"/>
  <c r="AL26"/>
  <c r="G46" i="4"/>
  <c r="G43"/>
  <c r="F38" i="2"/>
  <c r="E39"/>
  <c r="F39"/>
  <c r="D39"/>
  <c r="E42"/>
  <c r="G42" s="1"/>
  <c r="AN37" i="7" l="1"/>
  <c r="F35" s="1"/>
  <c r="F37" s="1"/>
  <c r="E35"/>
  <c r="E37" s="1"/>
  <c r="AN18"/>
  <c r="F30" s="1"/>
  <c r="F32" s="1"/>
  <c r="E30"/>
  <c r="E32" s="1"/>
  <c r="H43" i="4"/>
  <c r="G45" s="1"/>
  <c r="G47" s="1"/>
  <c r="E45"/>
  <c r="E47" s="1"/>
  <c r="F45"/>
  <c r="F47" s="1"/>
  <c r="G39" i="2"/>
  <c r="F41" s="1"/>
  <c r="F42"/>
  <c r="H39" l="1"/>
  <c r="G41" s="1"/>
  <c r="E41"/>
  <c r="E43" s="1"/>
  <c r="F43"/>
  <c r="G43" l="1"/>
  <c r="E37" i="8"/>
</calcChain>
</file>

<file path=xl/sharedStrings.xml><?xml version="1.0" encoding="utf-8"?>
<sst xmlns="http://schemas.openxmlformats.org/spreadsheetml/2006/main" count="941" uniqueCount="157">
  <si>
    <t>Switch Fabrics</t>
  </si>
  <si>
    <t>Slot</t>
  </si>
  <si>
    <t>Part Number</t>
  </si>
  <si>
    <t>Watts</t>
  </si>
  <si>
    <t>SF1</t>
  </si>
  <si>
    <t>SF2</t>
  </si>
  <si>
    <t>SF3</t>
  </si>
  <si>
    <t>SF4</t>
  </si>
  <si>
    <t>SF5</t>
  </si>
  <si>
    <t>SF6</t>
  </si>
  <si>
    <t>Control Processors</t>
  </si>
  <si>
    <t>I/O Modules</t>
  </si>
  <si>
    <t>CP1</t>
  </si>
  <si>
    <t>CP2</t>
  </si>
  <si>
    <t>IO3</t>
  </si>
  <si>
    <t>IO4</t>
  </si>
  <si>
    <t>IO5</t>
  </si>
  <si>
    <t>IO6</t>
  </si>
  <si>
    <t>IO7</t>
  </si>
  <si>
    <t>IO8</t>
  </si>
  <si>
    <t>IO9</t>
  </si>
  <si>
    <t>IO10</t>
  </si>
  <si>
    <t>Cooling Modules</t>
  </si>
  <si>
    <t>EC1404001-E6</t>
  </si>
  <si>
    <t>EC1404002-E6</t>
  </si>
  <si>
    <t>EC1404003-E6</t>
  </si>
  <si>
    <t>EC1404007-E6</t>
  </si>
  <si>
    <t>EC1404009-E6</t>
  </si>
  <si>
    <t>EC1405A01-E6</t>
  </si>
  <si>
    <t>EC1405A02-E6</t>
  </si>
  <si>
    <t>EC1405003-E6</t>
  </si>
  <si>
    <t>EC1411001-E6</t>
  </si>
  <si>
    <t>EC1411002-E6</t>
  </si>
  <si>
    <t>EC1411012-E6</t>
  </si>
  <si>
    <t>N/A</t>
  </si>
  <si>
    <t>9095SF</t>
  </si>
  <si>
    <t>CP</t>
  </si>
  <si>
    <t>9048GT 48 Port  10/100/1000 Module</t>
  </si>
  <si>
    <t>Open</t>
  </si>
  <si>
    <t>EC140400X-E6</t>
  </si>
  <si>
    <t>EC140400Y-E6</t>
  </si>
  <si>
    <t>PART NUMBER</t>
  </si>
  <si>
    <t>WATTS</t>
  </si>
  <si>
    <t>9006AC at 110VAC</t>
  </si>
  <si>
    <t>9006AC at 220VAC</t>
  </si>
  <si>
    <t>9007AC at 110VAC</t>
  </si>
  <si>
    <t>9007AC at 220VAC</t>
  </si>
  <si>
    <t>9006DC at 48VDC</t>
  </si>
  <si>
    <t>SF MODULE</t>
  </si>
  <si>
    <t>POWER SUPPLY</t>
  </si>
  <si>
    <t>I/O MODULE</t>
  </si>
  <si>
    <t>CP MODULE</t>
  </si>
  <si>
    <t>Total Power Consumption</t>
  </si>
  <si>
    <t>Power Supplies</t>
  </si>
  <si>
    <t>PS1</t>
  </si>
  <si>
    <t>PS2</t>
  </si>
  <si>
    <t>PS3</t>
  </si>
  <si>
    <t>PS4</t>
  </si>
  <si>
    <t>PS5</t>
  </si>
  <si>
    <t>PS6</t>
  </si>
  <si>
    <t>PS7</t>
  </si>
  <si>
    <t>PS8</t>
  </si>
  <si>
    <t>Total Power Avaialble</t>
  </si>
  <si>
    <t>Net Power Available</t>
  </si>
  <si>
    <t>-----</t>
  </si>
  <si>
    <t>Not 
Redundant</t>
  </si>
  <si>
    <t>N+1
Redundant</t>
  </si>
  <si>
    <t>N+N 
Redundant</t>
  </si>
  <si>
    <t>Sum</t>
  </si>
  <si>
    <t>9090SF</t>
  </si>
  <si>
    <t>EC1404006-E6</t>
  </si>
  <si>
    <t>9010FC VSP9010 Fan Tray</t>
  </si>
  <si>
    <t>COOLING MODULE VSP9010</t>
  </si>
  <si>
    <t>COOLING MODULE VSP9012</t>
  </si>
  <si>
    <t>9012SC VSP9012 Side Fan Tray</t>
  </si>
  <si>
    <t>9012FC VSP9012 Fabric Fan Tray</t>
  </si>
  <si>
    <t>VSP9010 Chassis</t>
  </si>
  <si>
    <t>VSP9012 Chassis</t>
  </si>
  <si>
    <t>IO11</t>
  </si>
  <si>
    <t>IO12</t>
  </si>
  <si>
    <t>Side Cooling Modules</t>
  </si>
  <si>
    <t>Fabric Cooling Modules</t>
  </si>
  <si>
    <t>9048XL 48 Port  10G SFP+ Module</t>
  </si>
  <si>
    <t>9024XL 24 Port  10G SFP+ Module</t>
  </si>
  <si>
    <t>9012QL 12 Port  40G QSFP+ Module</t>
  </si>
  <si>
    <t>9048GB 48 Port  1G SFP Module</t>
  </si>
  <si>
    <t>9012QL 12 Port   40G QSFP+ Module</t>
  </si>
  <si>
    <t>8004DC</t>
  </si>
  <si>
    <t>8005DC</t>
  </si>
  <si>
    <t>8005DI-DC</t>
  </si>
  <si>
    <t>VSP9010</t>
  </si>
  <si>
    <t>VSP9012</t>
  </si>
  <si>
    <t>ERS8010</t>
  </si>
  <si>
    <t>ERS8010CO</t>
  </si>
  <si>
    <t>ERS8006</t>
  </si>
  <si>
    <t>ERS8003-R</t>
  </si>
  <si>
    <t>Select TAB to choose Chassis Type and Configuration details.</t>
  </si>
  <si>
    <t>ERS8010 Chassis</t>
  </si>
  <si>
    <t>Control Processors - Switch Fabrics</t>
  </si>
  <si>
    <t>CP-SF  MODULE</t>
  </si>
  <si>
    <t>DS1404066-E5</t>
  </si>
  <si>
    <t>8692   CP-SF w/Super Mezz</t>
  </si>
  <si>
    <t>DS1404120-E5</t>
  </si>
  <si>
    <t xml:space="preserve">8892   CP-SF </t>
  </si>
  <si>
    <t>8895   CP-SF</t>
  </si>
  <si>
    <t>DS1404065-E5</t>
  </si>
  <si>
    <t>8612XLRS - 12 port 10Base-X</t>
  </si>
  <si>
    <t>DS1404122-E6</t>
  </si>
  <si>
    <t>DS1404097-E6</t>
  </si>
  <si>
    <t>DS1404109-E6</t>
  </si>
  <si>
    <t>8648GBRS - 48 port SFP</t>
  </si>
  <si>
    <t>DS1404102-E6</t>
  </si>
  <si>
    <t>12V WATTS</t>
  </si>
  <si>
    <t>3.3V WATTS</t>
  </si>
  <si>
    <t>8004AC at 110VAC</t>
  </si>
  <si>
    <t>8004AC at 220VAC</t>
  </si>
  <si>
    <t>8005AC at 110VAC</t>
  </si>
  <si>
    <t>8005AC at 220VAC</t>
  </si>
  <si>
    <t>8005DI-AC at 110VAC</t>
  </si>
  <si>
    <t>8005DI-AC at 220VAC</t>
  </si>
  <si>
    <t>DS1405008-E5</t>
  </si>
  <si>
    <t>DS1405007-E5</t>
  </si>
  <si>
    <t>DS1405012-E5</t>
  </si>
  <si>
    <t>DS1405018-E5</t>
  </si>
  <si>
    <t>DS1405011-E5</t>
  </si>
  <si>
    <t>DS1405017-E5</t>
  </si>
  <si>
    <t>COOLING  MODULE</t>
  </si>
  <si>
    <t>Low Speed</t>
  </si>
  <si>
    <t>Hi Speed</t>
  </si>
  <si>
    <t>DS yyy</t>
  </si>
  <si>
    <t>DS xxx</t>
  </si>
  <si>
    <t>AC Power Supplies</t>
  </si>
  <si>
    <t>DC Power Supplies</t>
  </si>
  <si>
    <t>DS1404124-E6</t>
  </si>
  <si>
    <t>8848GB - 48 Port x 1G  SFP Module</t>
  </si>
  <si>
    <t>8848GT - 48 Port x 10/100/1000  Module</t>
  </si>
  <si>
    <t>8634XGRS - 48 x 10/100/1000, 24 x SFP, 2 x XFP</t>
  </si>
  <si>
    <t>Total</t>
  </si>
  <si>
    <t>Select</t>
  </si>
  <si>
    <t>Power available</t>
  </si>
  <si>
    <t>Power Supply Populated</t>
  </si>
  <si>
    <t>Net Power with Redundancy</t>
  </si>
  <si>
    <t>Total Power</t>
  </si>
  <si>
    <t>Total Power Available  DC Supplies</t>
  </si>
  <si>
    <t>Total Power Available  AC Supplies</t>
  </si>
  <si>
    <t>DC supply</t>
  </si>
  <si>
    <t>Dual Input Supplies</t>
  </si>
  <si>
    <t>DI-DCs supply</t>
  </si>
  <si>
    <t>Net Power w/0 Redundancy</t>
  </si>
  <si>
    <t>ERS8010co Chassis</t>
  </si>
  <si>
    <t>ERS8006  Chassis</t>
  </si>
  <si>
    <t>POWER SUPPLIES</t>
  </si>
  <si>
    <t>Rule 1:  Mixed configurations of power supply types or line side voltage is not supported.</t>
  </si>
  <si>
    <t>Rule 2: Software allocates each power supply to the output rating of the lowest powered supply.</t>
  </si>
  <si>
    <t>Rule 3: Cannot populate a mix of AC supplies and DC supplies.</t>
  </si>
  <si>
    <t>Sapphire</t>
  </si>
  <si>
    <t>Move left 3 cells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</si>
</sst>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36"/>
      <color theme="0"/>
      <name val="Calibri"/>
      <family val="2"/>
      <scheme val="minor"/>
    </font>
    <font>
      <b/>
      <u/>
      <sz val="16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6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gray125">
        <fgColor theme="1"/>
        <bgColor theme="0"/>
      </patternFill>
    </fill>
    <fill>
      <patternFill patternType="gray125">
        <bgColor theme="0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Font="1"/>
    <xf numFmtId="0" fontId="2" fillId="5" borderId="1" xfId="0" applyFont="1" applyFill="1" applyBorder="1"/>
    <xf numFmtId="0" fontId="2" fillId="5" borderId="9" xfId="0" applyFont="1" applyFill="1" applyBorder="1"/>
    <xf numFmtId="0" fontId="2" fillId="5" borderId="8" xfId="0" applyFont="1" applyFill="1" applyBorder="1"/>
    <xf numFmtId="0" fontId="2" fillId="5" borderId="10" xfId="0" applyFont="1" applyFill="1" applyBorder="1"/>
    <xf numFmtId="0" fontId="0" fillId="5" borderId="11" xfId="0" applyFill="1" applyBorder="1"/>
    <xf numFmtId="0" fontId="5" fillId="5" borderId="12" xfId="0" applyFont="1" applyFill="1" applyBorder="1"/>
    <xf numFmtId="0" fontId="1" fillId="5" borderId="17" xfId="0" applyFont="1" applyFill="1" applyBorder="1"/>
    <xf numFmtId="0" fontId="1" fillId="5" borderId="18" xfId="0" applyFont="1" applyFill="1" applyBorder="1"/>
    <xf numFmtId="0" fontId="1" fillId="5" borderId="21" xfId="0" applyFont="1" applyFill="1" applyBorder="1"/>
    <xf numFmtId="0" fontId="2" fillId="5" borderId="23" xfId="0" applyFont="1" applyFill="1" applyBorder="1"/>
    <xf numFmtId="0" fontId="0" fillId="5" borderId="12" xfId="0" applyFill="1" applyBorder="1"/>
    <xf numFmtId="0" fontId="0" fillId="3" borderId="1" xfId="0" applyFill="1" applyBorder="1" applyAlignment="1">
      <alignment wrapText="1"/>
    </xf>
    <xf numFmtId="0" fontId="6" fillId="3" borderId="14" xfId="0" applyFont="1" applyFill="1" applyBorder="1" applyAlignment="1">
      <alignment horizontal="center" wrapText="1"/>
    </xf>
    <xf numFmtId="0" fontId="0" fillId="3" borderId="14" xfId="0" applyFill="1" applyBorder="1" applyAlignment="1">
      <alignment wrapText="1"/>
    </xf>
    <xf numFmtId="0" fontId="4" fillId="0" borderId="0" xfId="0" applyFont="1"/>
    <xf numFmtId="0" fontId="2" fillId="5" borderId="12" xfId="0" applyFont="1" applyFill="1" applyBorder="1"/>
    <xf numFmtId="0" fontId="0" fillId="0" borderId="0" xfId="0" applyBorder="1"/>
    <xf numFmtId="0" fontId="0" fillId="5" borderId="0" xfId="0" applyFill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Protection="1"/>
    <xf numFmtId="0" fontId="3" fillId="0" borderId="19" xfId="0" applyFont="1" applyFill="1" applyBorder="1" applyProtection="1">
      <protection locked="0"/>
    </xf>
    <xf numFmtId="0" fontId="2" fillId="5" borderId="23" xfId="0" applyFont="1" applyFill="1" applyBorder="1" applyProtection="1">
      <protection locked="0"/>
    </xf>
    <xf numFmtId="0" fontId="3" fillId="2" borderId="3" xfId="0" applyFont="1" applyFill="1" applyBorder="1" applyProtection="1">
      <protection locked="0"/>
    </xf>
    <xf numFmtId="0" fontId="3" fillId="2" borderId="4" xfId="0" applyFont="1" applyFill="1" applyBorder="1" applyProtection="1">
      <protection locked="0"/>
    </xf>
    <xf numFmtId="0" fontId="3" fillId="1" borderId="22" xfId="0" applyFont="1" applyFill="1" applyBorder="1" applyProtection="1">
      <protection locked="0"/>
    </xf>
    <xf numFmtId="0" fontId="3" fillId="0" borderId="22" xfId="0" applyFont="1" applyFill="1" applyBorder="1" applyProtection="1">
      <protection locked="0"/>
    </xf>
    <xf numFmtId="0" fontId="3" fillId="0" borderId="20" xfId="0" applyFont="1" applyFill="1" applyBorder="1" applyProtection="1">
      <protection locked="0"/>
    </xf>
    <xf numFmtId="0" fontId="3" fillId="2" borderId="6" xfId="0" applyFont="1" applyFill="1" applyBorder="1" applyProtection="1">
      <protection locked="0"/>
    </xf>
    <xf numFmtId="0" fontId="3" fillId="2" borderId="7" xfId="0" applyFont="1" applyFill="1" applyBorder="1" applyProtection="1">
      <protection locked="0"/>
    </xf>
    <xf numFmtId="0" fontId="2" fillId="5" borderId="3" xfId="0" applyFont="1" applyFill="1" applyBorder="1" applyProtection="1">
      <protection locked="0"/>
    </xf>
    <xf numFmtId="3" fontId="3" fillId="2" borderId="4" xfId="0" applyNumberFormat="1" applyFont="1" applyFill="1" applyBorder="1" applyProtection="1">
      <protection locked="0"/>
    </xf>
    <xf numFmtId="0" fontId="2" fillId="5" borderId="2" xfId="0" applyFont="1" applyFill="1" applyBorder="1" applyProtection="1">
      <protection locked="0"/>
    </xf>
    <xf numFmtId="0" fontId="3" fillId="2" borderId="2" xfId="0" applyFont="1" applyFill="1" applyBorder="1" applyProtection="1">
      <protection locked="0"/>
    </xf>
    <xf numFmtId="3" fontId="3" fillId="2" borderId="5" xfId="0" applyNumberFormat="1" applyFont="1" applyFill="1" applyBorder="1" applyProtection="1">
      <protection locked="0"/>
    </xf>
    <xf numFmtId="0" fontId="2" fillId="5" borderId="6" xfId="0" applyFont="1" applyFill="1" applyBorder="1" applyProtection="1">
      <protection locked="0"/>
    </xf>
    <xf numFmtId="3" fontId="3" fillId="2" borderId="7" xfId="0" applyNumberFormat="1" applyFont="1" applyFill="1" applyBorder="1" applyProtection="1">
      <protection locked="0"/>
    </xf>
    <xf numFmtId="0" fontId="2" fillId="5" borderId="13" xfId="0" applyFont="1" applyFill="1" applyBorder="1" applyProtection="1">
      <protection locked="0"/>
    </xf>
    <xf numFmtId="0" fontId="3" fillId="2" borderId="19" xfId="0" applyFont="1" applyFill="1" applyBorder="1" applyProtection="1">
      <protection locked="0"/>
    </xf>
    <xf numFmtId="0" fontId="3" fillId="2" borderId="20" xfId="0" applyFont="1" applyFill="1" applyBorder="1" applyProtection="1">
      <protection locked="0"/>
    </xf>
    <xf numFmtId="3" fontId="3" fillId="2" borderId="1" xfId="0" applyNumberFormat="1" applyFont="1" applyFill="1" applyBorder="1" applyProtection="1">
      <protection locked="0"/>
    </xf>
    <xf numFmtId="3" fontId="5" fillId="2" borderId="16" xfId="0" applyNumberFormat="1" applyFont="1" applyFill="1" applyBorder="1" applyProtection="1">
      <protection locked="0"/>
    </xf>
    <xf numFmtId="3" fontId="3" fillId="2" borderId="15" xfId="0" applyNumberFormat="1" applyFont="1" applyFill="1" applyBorder="1" applyProtection="1">
      <protection locked="0"/>
    </xf>
    <xf numFmtId="3" fontId="3" fillId="2" borderId="16" xfId="0" applyNumberFormat="1" applyFont="1" applyFill="1" applyBorder="1" applyProtection="1">
      <protection locked="0"/>
    </xf>
    <xf numFmtId="3" fontId="3" fillId="6" borderId="1" xfId="0" applyNumberFormat="1" applyFont="1" applyFill="1" applyBorder="1" applyProtection="1">
      <protection locked="0"/>
    </xf>
    <xf numFmtId="0" fontId="3" fillId="4" borderId="19" xfId="0" applyFont="1" applyFill="1" applyBorder="1" applyProtection="1">
      <protection locked="0"/>
    </xf>
    <xf numFmtId="0" fontId="3" fillId="7" borderId="22" xfId="0" applyFont="1" applyFill="1" applyBorder="1" applyProtection="1">
      <protection locked="0"/>
    </xf>
    <xf numFmtId="0" fontId="3" fillId="2" borderId="22" xfId="0" applyFont="1" applyFill="1" applyBorder="1" applyProtection="1">
      <protection locked="0"/>
    </xf>
    <xf numFmtId="0" fontId="3" fillId="2" borderId="5" xfId="0" applyFont="1" applyFill="1" applyBorder="1" applyProtection="1">
      <protection locked="0"/>
    </xf>
    <xf numFmtId="0" fontId="3" fillId="4" borderId="22" xfId="0" applyFont="1" applyFill="1" applyBorder="1" applyProtection="1">
      <protection locked="0"/>
    </xf>
    <xf numFmtId="0" fontId="3" fillId="8" borderId="22" xfId="0" applyFont="1" applyFill="1" applyBorder="1" applyProtection="1">
      <protection locked="0"/>
    </xf>
    <xf numFmtId="0" fontId="3" fillId="4" borderId="20" xfId="0" applyFont="1" applyFill="1" applyBorder="1" applyProtection="1">
      <protection locked="0"/>
    </xf>
    <xf numFmtId="0" fontId="0" fillId="4" borderId="0" xfId="0" applyFill="1"/>
    <xf numFmtId="0" fontId="3" fillId="4" borderId="0" xfId="0" applyFont="1" applyFill="1"/>
    <xf numFmtId="0" fontId="3" fillId="5" borderId="0" xfId="0" applyFont="1" applyFill="1"/>
    <xf numFmtId="0" fontId="9" fillId="4" borderId="0" xfId="0" applyFont="1" applyFill="1" applyAlignment="1">
      <alignment horizontal="center"/>
    </xf>
    <xf numFmtId="0" fontId="3" fillId="2" borderId="16" xfId="0" applyFont="1" applyFill="1" applyBorder="1"/>
    <xf numFmtId="0" fontId="10" fillId="0" borderId="0" xfId="0" applyFont="1" applyAlignment="1">
      <alignment horizontal="center"/>
    </xf>
    <xf numFmtId="0" fontId="0" fillId="4" borderId="0" xfId="0" applyFill="1" applyBorder="1"/>
    <xf numFmtId="0" fontId="9" fillId="4" borderId="0" xfId="0" applyFont="1" applyFill="1" applyBorder="1" applyAlignment="1">
      <alignment horizontal="center"/>
    </xf>
    <xf numFmtId="0" fontId="7" fillId="4" borderId="0" xfId="0" applyFont="1" applyFill="1"/>
    <xf numFmtId="0" fontId="7" fillId="4" borderId="0" xfId="0" applyFont="1" applyFill="1" applyProtection="1"/>
    <xf numFmtId="3" fontId="3" fillId="4" borderId="1" xfId="0" applyNumberFormat="1" applyFont="1" applyFill="1" applyBorder="1" applyProtection="1">
      <protection locked="0"/>
    </xf>
    <xf numFmtId="0" fontId="0" fillId="4" borderId="0" xfId="0" applyFill="1" applyProtection="1"/>
    <xf numFmtId="0" fontId="0" fillId="4" borderId="14" xfId="0" applyFill="1" applyBorder="1" applyAlignment="1">
      <alignment wrapText="1"/>
    </xf>
    <xf numFmtId="3" fontId="3" fillId="4" borderId="15" xfId="0" applyNumberFormat="1" applyFont="1" applyFill="1" applyBorder="1" applyProtection="1">
      <protection locked="0"/>
    </xf>
    <xf numFmtId="3" fontId="3" fillId="4" borderId="16" xfId="0" applyNumberFormat="1" applyFont="1" applyFill="1" applyBorder="1" applyProtection="1">
      <protection locked="0"/>
    </xf>
    <xf numFmtId="0" fontId="0" fillId="4" borderId="0" xfId="0" applyFill="1" applyBorder="1" applyProtection="1"/>
    <xf numFmtId="0" fontId="4" fillId="4" borderId="0" xfId="0" applyFont="1" applyFill="1"/>
    <xf numFmtId="0" fontId="0" fillId="4" borderId="13" xfId="0" applyFill="1" applyBorder="1" applyAlignment="1">
      <alignment wrapText="1"/>
    </xf>
    <xf numFmtId="0" fontId="8" fillId="5" borderId="12" xfId="0" applyFont="1" applyFill="1" applyBorder="1" applyAlignment="1">
      <alignment horizontal="center"/>
    </xf>
    <xf numFmtId="0" fontId="0" fillId="5" borderId="24" xfId="0" applyFill="1" applyBorder="1"/>
    <xf numFmtId="0" fontId="0" fillId="4" borderId="0" xfId="0" applyFont="1" applyFill="1" applyProtection="1"/>
    <xf numFmtId="0" fontId="0" fillId="4" borderId="0" xfId="0" applyFont="1" applyFill="1"/>
    <xf numFmtId="0" fontId="5" fillId="3" borderId="14" xfId="0" applyFont="1" applyFill="1" applyBorder="1" applyAlignment="1">
      <alignment horizontal="center" wrapText="1"/>
    </xf>
    <xf numFmtId="3" fontId="3" fillId="2" borderId="4" xfId="0" applyNumberFormat="1" applyFont="1" applyFill="1" applyBorder="1" applyAlignment="1" applyProtection="1">
      <alignment horizontal="right"/>
      <protection locked="0"/>
    </xf>
    <xf numFmtId="0" fontId="3" fillId="2" borderId="4" xfId="0" applyFont="1" applyFill="1" applyBorder="1" applyAlignment="1" applyProtection="1">
      <alignment horizontal="right"/>
      <protection locked="0"/>
    </xf>
    <xf numFmtId="0" fontId="11" fillId="5" borderId="12" xfId="0" applyFont="1" applyFill="1" applyBorder="1"/>
    <xf numFmtId="0" fontId="4" fillId="4" borderId="0" xfId="0" applyFont="1" applyFill="1" applyProtection="1"/>
    <xf numFmtId="0" fontId="2" fillId="4" borderId="0" xfId="0" applyFont="1" applyFill="1" applyBorder="1"/>
    <xf numFmtId="0" fontId="5" fillId="4" borderId="0" xfId="0" applyFont="1" applyFill="1" applyBorder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0" xfId="0" quotePrefix="1" applyFont="1" applyFill="1" applyBorder="1" applyAlignment="1" applyProtection="1">
      <alignment horizontal="right"/>
    </xf>
    <xf numFmtId="3" fontId="0" fillId="4" borderId="0" xfId="0" applyNumberFormat="1" applyFont="1" applyFill="1" applyProtection="1"/>
    <xf numFmtId="3" fontId="4" fillId="4" borderId="0" xfId="0" applyNumberFormat="1" applyFont="1" applyFill="1" applyProtection="1"/>
    <xf numFmtId="0" fontId="11" fillId="5" borderId="9" xfId="0" applyFont="1" applyFill="1" applyBorder="1"/>
    <xf numFmtId="0" fontId="11" fillId="5" borderId="23" xfId="0" applyFont="1" applyFill="1" applyBorder="1"/>
    <xf numFmtId="0" fontId="11" fillId="5" borderId="8" xfId="0" applyFont="1" applyFill="1" applyBorder="1"/>
    <xf numFmtId="0" fontId="11" fillId="5" borderId="10" xfId="0" applyFont="1" applyFill="1" applyBorder="1"/>
    <xf numFmtId="0" fontId="11" fillId="5" borderId="1" xfId="0" applyFont="1" applyFill="1" applyBorder="1"/>
    <xf numFmtId="3" fontId="3" fillId="2" borderId="5" xfId="0" applyNumberFormat="1" applyFont="1" applyFill="1" applyBorder="1" applyAlignment="1" applyProtection="1">
      <alignment horizontal="right"/>
      <protection locked="0"/>
    </xf>
    <xf numFmtId="0" fontId="3" fillId="3" borderId="14" xfId="0" applyFont="1" applyFill="1" applyBorder="1" applyAlignment="1">
      <alignment horizontal="center" wrapText="1"/>
    </xf>
    <xf numFmtId="0" fontId="3" fillId="2" borderId="7" xfId="0" applyFont="1" applyFill="1" applyBorder="1" applyAlignment="1" applyProtection="1">
      <alignment horizontal="right"/>
      <protection locked="0"/>
    </xf>
    <xf numFmtId="0" fontId="3" fillId="2" borderId="4" xfId="0" applyFont="1" applyFill="1" applyBorder="1" applyAlignment="1" applyProtection="1">
      <protection locked="0"/>
    </xf>
    <xf numFmtId="0" fontId="3" fillId="2" borderId="5" xfId="0" applyFont="1" applyFill="1" applyBorder="1" applyAlignment="1" applyProtection="1">
      <protection locked="0"/>
    </xf>
    <xf numFmtId="0" fontId="3" fillId="2" borderId="7" xfId="0" applyFont="1" applyFill="1" applyBorder="1" applyAlignment="1" applyProtection="1">
      <protection locked="0"/>
    </xf>
    <xf numFmtId="0" fontId="2" fillId="5" borderId="26" xfId="0" applyFont="1" applyFill="1" applyBorder="1" applyProtection="1">
      <protection locked="0"/>
    </xf>
    <xf numFmtId="0" fontId="2" fillId="5" borderId="25" xfId="0" applyFont="1" applyFill="1" applyBorder="1" applyProtection="1">
      <protection locked="0"/>
    </xf>
    <xf numFmtId="0" fontId="3" fillId="0" borderId="27" xfId="0" applyFont="1" applyFill="1" applyBorder="1" applyProtection="1">
      <protection locked="0"/>
    </xf>
    <xf numFmtId="0" fontId="3" fillId="0" borderId="28" xfId="0" applyFont="1" applyFill="1" applyBorder="1" applyProtection="1">
      <protection locked="0"/>
    </xf>
    <xf numFmtId="0" fontId="3" fillId="0" borderId="29" xfId="0" applyFont="1" applyFill="1" applyBorder="1" applyProtection="1">
      <protection locked="0"/>
    </xf>
    <xf numFmtId="3" fontId="3" fillId="2" borderId="7" xfId="0" applyNumberFormat="1" applyFont="1" applyFill="1" applyBorder="1" applyAlignment="1" applyProtection="1">
      <alignment horizontal="right"/>
      <protection locked="0"/>
    </xf>
    <xf numFmtId="0" fontId="3" fillId="2" borderId="30" xfId="0" applyFont="1" applyFill="1" applyBorder="1"/>
    <xf numFmtId="3" fontId="3" fillId="2" borderId="31" xfId="0" applyNumberFormat="1" applyFont="1" applyFill="1" applyBorder="1" applyProtection="1">
      <protection locked="0"/>
    </xf>
    <xf numFmtId="3" fontId="3" fillId="2" borderId="19" xfId="0" applyNumberFormat="1" applyFont="1" applyFill="1" applyBorder="1" applyProtection="1">
      <protection locked="0"/>
    </xf>
    <xf numFmtId="3" fontId="3" fillId="6" borderId="32" xfId="0" applyNumberFormat="1" applyFont="1" applyFill="1" applyBorder="1" applyProtection="1">
      <protection locked="0"/>
    </xf>
    <xf numFmtId="3" fontId="3" fillId="6" borderId="33" xfId="0" applyNumberFormat="1" applyFont="1" applyFill="1" applyBorder="1" applyProtection="1">
      <protection locked="0"/>
    </xf>
    <xf numFmtId="3" fontId="5" fillId="2" borderId="20" xfId="0" applyNumberFormat="1" applyFont="1" applyFill="1" applyBorder="1" applyProtection="1">
      <protection locked="0"/>
    </xf>
    <xf numFmtId="3" fontId="5" fillId="2" borderId="7" xfId="0" applyNumberFormat="1" applyFont="1" applyFill="1" applyBorder="1" applyProtection="1">
      <protection locked="0"/>
    </xf>
    <xf numFmtId="3" fontId="3" fillId="6" borderId="30" xfId="0" applyNumberFormat="1" applyFont="1" applyFill="1" applyBorder="1" applyProtection="1">
      <protection locked="0"/>
    </xf>
    <xf numFmtId="3" fontId="3" fillId="6" borderId="31" xfId="0" applyNumberFormat="1" applyFont="1" applyFill="1" applyBorder="1" applyProtection="1">
      <protection locked="0"/>
    </xf>
    <xf numFmtId="0" fontId="3" fillId="2" borderId="30" xfId="0" applyFont="1" applyFill="1" applyBorder="1" applyProtection="1">
      <protection locked="0"/>
    </xf>
    <xf numFmtId="0" fontId="3" fillId="2" borderId="31" xfId="0" applyFont="1" applyFill="1" applyBorder="1" applyAlignment="1" applyProtection="1">
      <alignment horizontal="right"/>
      <protection locked="0"/>
    </xf>
    <xf numFmtId="0" fontId="3" fillId="0" borderId="1" xfId="0" applyFont="1" applyFill="1" applyBorder="1" applyProtection="1">
      <protection locked="0"/>
    </xf>
    <xf numFmtId="3" fontId="3" fillId="4" borderId="0" xfId="0" applyNumberFormat="1" applyFont="1" applyFill="1" applyBorder="1" applyProtection="1">
      <protection locked="0"/>
    </xf>
    <xf numFmtId="0" fontId="3" fillId="4" borderId="0" xfId="0" applyFont="1" applyFill="1" applyBorder="1"/>
    <xf numFmtId="3" fontId="0" fillId="4" borderId="0" xfId="0" applyNumberFormat="1" applyFont="1" applyFill="1" applyBorder="1" applyProtection="1"/>
    <xf numFmtId="0" fontId="2" fillId="5" borderId="1" xfId="0" applyFont="1" applyFill="1" applyBorder="1" applyProtection="1">
      <protection locked="0"/>
    </xf>
    <xf numFmtId="0" fontId="3" fillId="0" borderId="18" xfId="0" applyFont="1" applyFill="1" applyBorder="1" applyProtection="1">
      <protection locked="0"/>
    </xf>
    <xf numFmtId="0" fontId="2" fillId="5" borderId="16" xfId="0" applyFont="1" applyFill="1" applyBorder="1" applyProtection="1">
      <protection locked="0"/>
    </xf>
    <xf numFmtId="0" fontId="3" fillId="2" borderId="32" xfId="0" applyFont="1" applyFill="1" applyBorder="1"/>
    <xf numFmtId="3" fontId="3" fillId="2" borderId="33" xfId="0" applyNumberFormat="1" applyFont="1" applyFill="1" applyBorder="1" applyProtection="1">
      <protection locked="0"/>
    </xf>
    <xf numFmtId="0" fontId="2" fillId="5" borderId="34" xfId="0" applyFont="1" applyFill="1" applyBorder="1" applyProtection="1">
      <protection locked="0"/>
    </xf>
    <xf numFmtId="0" fontId="2" fillId="5" borderId="12" xfId="0" applyFont="1" applyFill="1" applyBorder="1" applyProtection="1">
      <protection locked="0"/>
    </xf>
    <xf numFmtId="0" fontId="1" fillId="5" borderId="11" xfId="0" applyFont="1" applyFill="1" applyBorder="1"/>
    <xf numFmtId="0" fontId="0" fillId="0" borderId="0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3" fontId="4" fillId="4" borderId="0" xfId="0" applyNumberFormat="1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0" fontId="4" fillId="4" borderId="0" xfId="0" applyFont="1" applyFill="1" applyBorder="1" applyProtection="1"/>
    <xf numFmtId="0" fontId="4" fillId="4" borderId="0" xfId="0" applyFont="1" applyFill="1" applyBorder="1"/>
    <xf numFmtId="0" fontId="0" fillId="4" borderId="0" xfId="0" applyFont="1" applyFill="1" applyBorder="1"/>
    <xf numFmtId="0" fontId="5" fillId="5" borderId="24" xfId="0" applyFont="1" applyFill="1" applyBorder="1"/>
    <xf numFmtId="0" fontId="2" fillId="5" borderId="21" xfId="0" applyFont="1" applyFill="1" applyBorder="1" applyProtection="1">
      <protection locked="0"/>
    </xf>
    <xf numFmtId="0" fontId="2" fillId="5" borderId="11" xfId="0" applyFont="1" applyFill="1" applyBorder="1" applyProtection="1">
      <protection locked="0"/>
    </xf>
    <xf numFmtId="0" fontId="2" fillId="5" borderId="14" xfId="0" applyFont="1" applyFill="1" applyBorder="1"/>
    <xf numFmtId="0" fontId="2" fillId="5" borderId="13" xfId="0" applyFont="1" applyFill="1" applyBorder="1"/>
    <xf numFmtId="0" fontId="5" fillId="4" borderId="0" xfId="0" applyFont="1" applyFill="1"/>
    <xf numFmtId="0" fontId="4" fillId="4" borderId="0" xfId="0" applyFont="1" applyFill="1" applyBorder="1" applyAlignment="1">
      <alignment horizontal="center"/>
    </xf>
    <xf numFmtId="0" fontId="4" fillId="4" borderId="0" xfId="0" quotePrefix="1" applyFont="1" applyFill="1" applyBorder="1" applyAlignment="1">
      <alignment horizontal="right"/>
    </xf>
    <xf numFmtId="0" fontId="2" fillId="5" borderId="35" xfId="0" applyFont="1" applyFill="1" applyBorder="1" applyProtection="1">
      <protection locked="0"/>
    </xf>
    <xf numFmtId="0" fontId="4" fillId="4" borderId="0" xfId="0" quotePrefix="1" applyFont="1" applyFill="1" applyBorder="1" applyAlignment="1" applyProtection="1">
      <alignment horizontal="right"/>
    </xf>
    <xf numFmtId="0" fontId="3" fillId="8" borderId="20" xfId="0" applyFont="1" applyFill="1" applyBorder="1" applyProtection="1">
      <protection locked="0"/>
    </xf>
    <xf numFmtId="0" fontId="3" fillId="1" borderId="20" xfId="0" applyFont="1" applyFill="1" applyBorder="1" applyProtection="1">
      <protection locked="0"/>
    </xf>
    <xf numFmtId="0" fontId="3" fillId="2" borderId="36" xfId="0" applyFont="1" applyFill="1" applyBorder="1" applyProtection="1">
      <protection locked="0"/>
    </xf>
    <xf numFmtId="0" fontId="3" fillId="2" borderId="31" xfId="0" applyFont="1" applyFill="1" applyBorder="1" applyProtection="1">
      <protection locked="0"/>
    </xf>
    <xf numFmtId="0" fontId="3" fillId="0" borderId="17" xfId="0" applyFont="1" applyFill="1" applyBorder="1" applyProtection="1">
      <protection locked="0"/>
    </xf>
    <xf numFmtId="0" fontId="2" fillId="5" borderId="14" xfId="0" applyFont="1" applyFill="1" applyBorder="1" applyProtection="1">
      <protection locked="0"/>
    </xf>
    <xf numFmtId="0" fontId="12" fillId="4" borderId="0" xfId="0" applyFont="1" applyFill="1"/>
    <xf numFmtId="0" fontId="12" fillId="4" borderId="0" xfId="0" applyFont="1" applyFill="1" applyProtection="1"/>
    <xf numFmtId="0" fontId="12" fillId="0" borderId="0" xfId="0" applyFont="1"/>
  </cellXfs>
  <cellStyles count="1">
    <cellStyle name="Normal" xfId="0" builtinId="0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AFF97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11909</xdr:colOff>
      <xdr:row>35</xdr:row>
      <xdr:rowOff>35719</xdr:rowOff>
    </xdr:from>
    <xdr:to>
      <xdr:col>17</xdr:col>
      <xdr:colOff>238125</xdr:colOff>
      <xdr:row>41</xdr:row>
      <xdr:rowOff>142404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2222" y="6703219"/>
          <a:ext cx="1726403" cy="124968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220089</xdr:colOff>
      <xdr:row>35</xdr:row>
      <xdr:rowOff>46543</xdr:rowOff>
    </xdr:from>
    <xdr:to>
      <xdr:col>10</xdr:col>
      <xdr:colOff>248949</xdr:colOff>
      <xdr:row>42</xdr:row>
      <xdr:rowOff>11794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3430" y="6714043"/>
          <a:ext cx="1535542" cy="136802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166686</xdr:colOff>
      <xdr:row>34</xdr:row>
      <xdr:rowOff>216528</xdr:rowOff>
    </xdr:from>
    <xdr:to>
      <xdr:col>21</xdr:col>
      <xdr:colOff>232646</xdr:colOff>
      <xdr:row>42</xdr:row>
      <xdr:rowOff>178596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67186" y="6645903"/>
          <a:ext cx="1066085" cy="160513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225136</xdr:colOff>
      <xdr:row>35</xdr:row>
      <xdr:rowOff>30308</xdr:rowOff>
    </xdr:from>
    <xdr:to>
      <xdr:col>28</xdr:col>
      <xdr:colOff>40920</xdr:colOff>
      <xdr:row>39</xdr:row>
      <xdr:rowOff>149369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47409" y="6697808"/>
          <a:ext cx="1573579" cy="881061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193748</xdr:colOff>
      <xdr:row>34</xdr:row>
      <xdr:rowOff>188336</xdr:rowOff>
    </xdr:from>
    <xdr:to>
      <xdr:col>32</xdr:col>
      <xdr:colOff>24609</xdr:colOff>
      <xdr:row>38</xdr:row>
      <xdr:rowOff>104992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22703" y="6613381"/>
          <a:ext cx="1086429" cy="7306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85726</xdr:colOff>
      <xdr:row>34</xdr:row>
      <xdr:rowOff>190500</xdr:rowOff>
    </xdr:from>
    <xdr:to>
      <xdr:col>5</xdr:col>
      <xdr:colOff>244712</xdr:colOff>
      <xdr:row>42</xdr:row>
      <xdr:rowOff>104775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0526" y="6677025"/>
          <a:ext cx="901936" cy="15525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821532</xdr:colOff>
      <xdr:row>1</xdr:row>
      <xdr:rowOff>309563</xdr:rowOff>
    </xdr:from>
    <xdr:to>
      <xdr:col>13</xdr:col>
      <xdr:colOff>119062</xdr:colOff>
      <xdr:row>28</xdr:row>
      <xdr:rowOff>208338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1" y="511969"/>
          <a:ext cx="3952874" cy="68044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380999</xdr:colOff>
      <xdr:row>24</xdr:row>
      <xdr:rowOff>51027</xdr:rowOff>
    </xdr:from>
    <xdr:to>
      <xdr:col>18</xdr:col>
      <xdr:colOff>404811</xdr:colOff>
      <xdr:row>45</xdr:row>
      <xdr:rowOff>179219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13570" y="6160634"/>
          <a:ext cx="4310062" cy="523087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508000</xdr:colOff>
      <xdr:row>1</xdr:row>
      <xdr:rowOff>98481</xdr:rowOff>
    </xdr:from>
    <xdr:to>
      <xdr:col>16</xdr:col>
      <xdr:colOff>508000</xdr:colOff>
      <xdr:row>21</xdr:row>
      <xdr:rowOff>754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83625" y="304856"/>
          <a:ext cx="5619750" cy="514102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539751</xdr:colOff>
      <xdr:row>1</xdr:row>
      <xdr:rowOff>15875</xdr:rowOff>
    </xdr:from>
    <xdr:to>
      <xdr:col>18</xdr:col>
      <xdr:colOff>370999</xdr:colOff>
      <xdr:row>22</xdr:row>
      <xdr:rowOff>95250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43876" y="412750"/>
          <a:ext cx="7609998" cy="55086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0</xdr:row>
      <xdr:rowOff>166007</xdr:rowOff>
    </xdr:from>
    <xdr:to>
      <xdr:col>17</xdr:col>
      <xdr:colOff>371929</xdr:colOff>
      <xdr:row>41</xdr:row>
      <xdr:rowOff>112486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5625" y="166007"/>
          <a:ext cx="7007679" cy="1055097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317501</xdr:colOff>
      <xdr:row>1</xdr:row>
      <xdr:rowOff>45356</xdr:rowOff>
    </xdr:from>
    <xdr:to>
      <xdr:col>15</xdr:col>
      <xdr:colOff>585107</xdr:colOff>
      <xdr:row>14</xdr:row>
      <xdr:rowOff>61231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21626" y="442231"/>
          <a:ext cx="6268356" cy="35242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421369</xdr:colOff>
      <xdr:row>1</xdr:row>
      <xdr:rowOff>158132</xdr:rowOff>
    </xdr:from>
    <xdr:to>
      <xdr:col>15</xdr:col>
      <xdr:colOff>47625</xdr:colOff>
      <xdr:row>15</xdr:row>
      <xdr:rowOff>192136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5494" y="555007"/>
          <a:ext cx="5627006" cy="378050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Microsoft_Office_Word_Document1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R101"/>
  <sheetViews>
    <sheetView tabSelected="1" zoomScaleNormal="100" workbookViewId="0">
      <selection activeCell="B2" sqref="B2"/>
    </sheetView>
  </sheetViews>
  <sheetFormatPr defaultColWidth="3.7109375" defaultRowHeight="15"/>
  <cols>
    <col min="1" max="1" width="0.85546875" style="54" customWidth="1"/>
    <col min="83" max="122" width="3.7109375" style="54"/>
  </cols>
  <sheetData>
    <row r="1" spans="2:82" s="54" customFormat="1" ht="5.25" customHeight="1"/>
    <row r="2" spans="2:82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</row>
    <row r="3" spans="2:82">
      <c r="B3" s="19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19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</row>
    <row r="4" spans="2:82">
      <c r="B4" s="19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19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</row>
    <row r="5" spans="2:82">
      <c r="B5" s="19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19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</row>
    <row r="6" spans="2:82">
      <c r="B6" s="19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19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</row>
    <row r="7" spans="2:82">
      <c r="B7" s="19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19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</row>
    <row r="8" spans="2:82">
      <c r="B8" s="19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19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</row>
    <row r="9" spans="2:82">
      <c r="B9" s="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19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</row>
    <row r="10" spans="2:82">
      <c r="B10" s="19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19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</row>
    <row r="11" spans="2:82">
      <c r="B11" s="19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19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</row>
    <row r="12" spans="2:82">
      <c r="B12" s="19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19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</row>
    <row r="13" spans="2:82">
      <c r="B13" s="19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19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</row>
    <row r="14" spans="2:82">
      <c r="B14" s="19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19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</row>
    <row r="15" spans="2:82">
      <c r="B15" s="19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19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</row>
    <row r="16" spans="2:82">
      <c r="B16" s="19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19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</row>
    <row r="17" spans="2:82">
      <c r="B17" s="19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19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</row>
    <row r="18" spans="2:82">
      <c r="B18" s="19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19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</row>
    <row r="19" spans="2:82">
      <c r="B19" s="19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19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</row>
    <row r="20" spans="2:82">
      <c r="B20" s="19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19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</row>
    <row r="21" spans="2:82">
      <c r="B21" s="19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19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</row>
    <row r="22" spans="2:82">
      <c r="B22" s="19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19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</row>
    <row r="23" spans="2:82">
      <c r="B23" s="19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19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</row>
    <row r="24" spans="2:82">
      <c r="B24" s="19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19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</row>
    <row r="25" spans="2:82">
      <c r="B25" s="19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19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</row>
    <row r="26" spans="2:82">
      <c r="B26" s="19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19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</row>
    <row r="27" spans="2:82">
      <c r="B27" s="1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19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</row>
    <row r="28" spans="2:82">
      <c r="B28" s="19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19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</row>
    <row r="29" spans="2:82">
      <c r="B29" s="19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19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</row>
    <row r="30" spans="2:82">
      <c r="B30" s="19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19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</row>
    <row r="31" spans="2:82">
      <c r="B31" s="19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19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</row>
    <row r="32" spans="2:82">
      <c r="B32" s="19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19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</row>
    <row r="33" spans="2:82" ht="20.25">
      <c r="B33" s="19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60"/>
      <c r="P33" s="61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19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</row>
    <row r="34" spans="2:82" ht="20.25">
      <c r="B34" s="19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60"/>
      <c r="P34" s="61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19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</row>
    <row r="35" spans="2:82" ht="18.75">
      <c r="B35" s="19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9"/>
      <c r="Q35" s="59" t="s">
        <v>96</v>
      </c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19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</row>
    <row r="36" spans="2:82">
      <c r="B36" s="1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19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</row>
    <row r="37" spans="2:82">
      <c r="B37" s="19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19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</row>
    <row r="38" spans="2:82">
      <c r="B38" s="19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19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</row>
    <row r="39" spans="2:82">
      <c r="B39" s="19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19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</row>
    <row r="40" spans="2:82">
      <c r="B40" s="19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19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</row>
    <row r="41" spans="2:82">
      <c r="B41" s="19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19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</row>
    <row r="42" spans="2:82" ht="20.25">
      <c r="B42" s="19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60"/>
      <c r="Q42" s="61"/>
      <c r="R42" s="60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19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</row>
    <row r="43" spans="2:82">
      <c r="B43" s="19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19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</row>
    <row r="44" spans="2:82">
      <c r="B44" s="19"/>
      <c r="C44" s="54"/>
      <c r="D44" s="55" t="s">
        <v>90</v>
      </c>
      <c r="E44" s="55"/>
      <c r="F44" s="54"/>
      <c r="G44" s="54"/>
      <c r="H44" s="54"/>
      <c r="I44" s="55" t="s">
        <v>91</v>
      </c>
      <c r="J44" s="55"/>
      <c r="K44" s="54"/>
      <c r="L44" s="54"/>
      <c r="M44" s="54"/>
      <c r="N44" s="55" t="s">
        <v>92</v>
      </c>
      <c r="O44" s="55"/>
      <c r="P44" s="54"/>
      <c r="Q44" s="54"/>
      <c r="R44" s="54"/>
      <c r="S44" s="55" t="s">
        <v>93</v>
      </c>
      <c r="T44" s="55"/>
      <c r="U44" s="54"/>
      <c r="V44" s="54"/>
      <c r="W44" s="54"/>
      <c r="X44" s="54"/>
      <c r="Y44" s="55" t="s">
        <v>94</v>
      </c>
      <c r="Z44" s="55"/>
      <c r="AA44" s="54"/>
      <c r="AB44" s="54"/>
      <c r="AC44" s="54"/>
      <c r="AD44" s="55" t="s">
        <v>95</v>
      </c>
      <c r="AE44" s="55"/>
      <c r="AF44" s="54"/>
      <c r="AG44" s="54"/>
      <c r="AH44" s="19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</row>
    <row r="45" spans="2:82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56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</row>
    <row r="46" spans="2:82">
      <c r="B46" s="70" t="s">
        <v>155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</row>
    <row r="47" spans="2:82" ht="20.25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7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</row>
    <row r="48" spans="2:82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</row>
    <row r="49" spans="2:82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</row>
    <row r="50" spans="2:82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</row>
    <row r="51" spans="2:82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</row>
    <row r="52" spans="2:82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</row>
    <row r="53" spans="2:82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</row>
    <row r="54" spans="2:82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</row>
    <row r="55" spans="2:82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</row>
    <row r="56" spans="2:82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</row>
    <row r="57" spans="2:82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</row>
    <row r="58" spans="2:82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</row>
    <row r="59" spans="2:8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</row>
    <row r="60" spans="2:82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</row>
    <row r="61" spans="2:82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</row>
    <row r="62" spans="2:82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</row>
    <row r="63" spans="2:82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</row>
    <row r="64" spans="2:82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</row>
    <row r="65" spans="2:82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</row>
    <row r="66" spans="2:8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</row>
    <row r="67" spans="2:8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</row>
    <row r="68" spans="2:82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</row>
    <row r="69" spans="2:82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</row>
    <row r="70" spans="2:8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</row>
    <row r="71" spans="2:82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</row>
    <row r="72" spans="2:82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</row>
    <row r="73" spans="2:82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</row>
    <row r="74" spans="2:82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</row>
    <row r="75" spans="2:82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</row>
    <row r="76" spans="2:82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</row>
    <row r="77" spans="2:82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</row>
    <row r="78" spans="2:82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</row>
    <row r="79" spans="2:82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</row>
    <row r="80" spans="2:82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</row>
    <row r="81" spans="2:82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</row>
    <row r="82" spans="2:82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</row>
    <row r="83" spans="2:82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</row>
    <row r="84" spans="2:82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</row>
    <row r="85" spans="2:82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</row>
    <row r="86" spans="2:82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</row>
    <row r="87" spans="2:82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</row>
    <row r="88" spans="2:82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</row>
    <row r="89" spans="2:82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</row>
    <row r="90" spans="2:82" s="54" customFormat="1"/>
    <row r="91" spans="2:82" s="54" customFormat="1"/>
    <row r="92" spans="2:82" s="54" customFormat="1"/>
    <row r="93" spans="2:82" s="54" customFormat="1"/>
    <row r="94" spans="2:82" s="54" customFormat="1"/>
    <row r="95" spans="2:82" s="54" customFormat="1"/>
    <row r="96" spans="2:82" s="54" customFormat="1"/>
    <row r="97" s="54" customFormat="1"/>
    <row r="98" s="54" customFormat="1"/>
    <row r="99" s="54" customFormat="1"/>
    <row r="100" s="54" customFormat="1"/>
    <row r="101" s="54" customFormat="1"/>
  </sheetData>
  <pageMargins left="0.7" right="0.7" top="0.75" bottom="0.75" header="0.3" footer="0.3"/>
  <pageSetup orientation="portrait" r:id="rId1"/>
  <drawing r:id="rId2"/>
  <legacyDrawing r:id="rId3"/>
  <oleObjects>
    <oleObject progId="Word.Document.12" shapeId="2049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99"/>
  <sheetViews>
    <sheetView zoomScale="70" zoomScaleNormal="70" workbookViewId="0">
      <selection activeCell="F12" sqref="F12"/>
    </sheetView>
  </sheetViews>
  <sheetFormatPr defaultRowHeight="15"/>
  <cols>
    <col min="2" max="2" width="6.140625" customWidth="1"/>
    <col min="3" max="3" width="59.140625" customWidth="1"/>
    <col min="4" max="4" width="3.140625" customWidth="1"/>
    <col min="5" max="5" width="20.140625" customWidth="1"/>
    <col min="6" max="6" width="12.85546875" customWidth="1"/>
    <col min="7" max="7" width="12.5703125" customWidth="1"/>
    <col min="8" max="8" width="11.85546875" customWidth="1"/>
    <col min="9" max="25" width="9.140625" customWidth="1"/>
    <col min="26" max="26" width="6.28515625" customWidth="1"/>
    <col min="27" max="27" width="9.140625" style="54" customWidth="1"/>
    <col min="28" max="28" width="37.42578125" style="54" customWidth="1"/>
    <col min="29" max="29" width="22" style="54" customWidth="1"/>
    <col min="30" max="37" width="9.140625" style="54"/>
  </cols>
  <sheetData>
    <row r="1" spans="1:38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152"/>
      <c r="Z1" s="152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</row>
    <row r="2" spans="1:38" ht="47.25" thickBot="1">
      <c r="A2" s="54"/>
      <c r="B2" s="6"/>
      <c r="C2" s="72" t="s">
        <v>76</v>
      </c>
      <c r="D2" s="12"/>
      <c r="E2" s="12"/>
      <c r="F2" s="7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152"/>
      <c r="Z2" s="152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</row>
    <row r="3" spans="1:38" ht="19.5" thickBot="1">
      <c r="A3" s="54"/>
      <c r="B3" s="2" t="s">
        <v>1</v>
      </c>
      <c r="C3" s="3" t="s">
        <v>0</v>
      </c>
      <c r="D3" s="11"/>
      <c r="E3" s="4" t="s">
        <v>2</v>
      </c>
      <c r="F3" s="5" t="s">
        <v>3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152"/>
      <c r="Z3" s="152"/>
      <c r="AA3" s="70"/>
      <c r="AB3" s="142" t="s">
        <v>48</v>
      </c>
      <c r="AC3" s="142" t="s">
        <v>41</v>
      </c>
      <c r="AD3" s="134" t="s">
        <v>42</v>
      </c>
      <c r="AE3" s="134" t="s">
        <v>42</v>
      </c>
      <c r="AF3" s="70"/>
      <c r="AG3" s="70"/>
      <c r="AH3" s="70"/>
      <c r="AI3" s="70"/>
      <c r="AJ3" s="70"/>
      <c r="AK3" s="70"/>
    </row>
    <row r="4" spans="1:38" ht="19.5" thickBot="1">
      <c r="A4" s="54"/>
      <c r="B4" s="8" t="s">
        <v>4</v>
      </c>
      <c r="C4" s="47" t="s">
        <v>35</v>
      </c>
      <c r="D4" s="39"/>
      <c r="E4" s="40" t="str">
        <f>IF($C4=$AB$8,$AC$8,IF($C4=$AB$9,$AC$9,IF($C4=FALSE,$AC$8)))</f>
        <v>EC1404009-E6</v>
      </c>
      <c r="F4" s="26">
        <f>IF($C4=$AB$8,$AD$8,IF($C4=$AB$9,$AD$9,IF($C4=FALSE,$AD$8)))</f>
        <v>70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152"/>
      <c r="Z4" s="152"/>
      <c r="AA4" s="70"/>
      <c r="AB4" s="134" t="s">
        <v>38</v>
      </c>
      <c r="AC4" s="134" t="s">
        <v>34</v>
      </c>
      <c r="AD4" s="143" t="s">
        <v>64</v>
      </c>
      <c r="AE4" s="143" t="s">
        <v>64</v>
      </c>
      <c r="AF4" s="70"/>
      <c r="AG4" s="70"/>
      <c r="AH4" s="70"/>
      <c r="AI4" s="70"/>
      <c r="AJ4" s="70"/>
      <c r="AK4" s="70"/>
      <c r="AL4" s="1"/>
    </row>
    <row r="5" spans="1:38" ht="19.5" thickBot="1">
      <c r="A5" s="54"/>
      <c r="B5" s="10" t="s">
        <v>5</v>
      </c>
      <c r="C5" s="48" t="s">
        <v>35</v>
      </c>
      <c r="D5" s="39"/>
      <c r="E5" s="49" t="str">
        <f t="shared" ref="E5:E9" si="0">IF($C5=$AB$8,$AC$8,IF($C5=$AB$9,$AC$9,IF($C5=FALSE,$AC$8)))</f>
        <v>EC1404009-E6</v>
      </c>
      <c r="F5" s="50">
        <f>IF($C5=$AB$8,$AE$8,IF($C5=$AB$9,$AE$9,IF($C5=FALSE,$AE$8)))</f>
        <v>50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152"/>
      <c r="Z5" s="152"/>
      <c r="AA5" s="70"/>
      <c r="AB5" s="134" t="s">
        <v>69</v>
      </c>
      <c r="AC5" s="134" t="s">
        <v>70</v>
      </c>
      <c r="AD5" s="134">
        <v>70</v>
      </c>
      <c r="AE5" s="134">
        <v>50</v>
      </c>
      <c r="AF5" s="70"/>
      <c r="AG5" s="70"/>
      <c r="AH5" s="70"/>
      <c r="AI5" s="70"/>
      <c r="AJ5" s="70"/>
      <c r="AK5" s="70"/>
      <c r="AL5" s="1"/>
    </row>
    <row r="6" spans="1:38" ht="19.5" thickBot="1">
      <c r="A6" s="54"/>
      <c r="B6" s="10" t="s">
        <v>6</v>
      </c>
      <c r="C6" s="48" t="s">
        <v>35</v>
      </c>
      <c r="D6" s="39"/>
      <c r="E6" s="49" t="str">
        <f t="shared" si="0"/>
        <v>EC1404009-E6</v>
      </c>
      <c r="F6" s="50">
        <f>IF($C6=$AB$8,$AE$8,IF($C6=$AB$9,$AE$9,IF($C6=FALSE,$AE$8)))</f>
        <v>50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152"/>
      <c r="Z6" s="152"/>
      <c r="AA6" s="70"/>
      <c r="AB6" s="134"/>
      <c r="AC6" s="134"/>
      <c r="AD6" s="134"/>
      <c r="AE6" s="134"/>
      <c r="AF6" s="70"/>
      <c r="AG6" s="70"/>
      <c r="AH6" s="70"/>
      <c r="AI6" s="70"/>
      <c r="AJ6" s="70"/>
      <c r="AK6" s="70"/>
      <c r="AL6" s="1"/>
    </row>
    <row r="7" spans="1:38" ht="19.5" thickBot="1">
      <c r="A7" s="54"/>
      <c r="B7" s="10" t="s">
        <v>7</v>
      </c>
      <c r="C7" s="51" t="s">
        <v>35</v>
      </c>
      <c r="D7" s="39"/>
      <c r="E7" s="49" t="str">
        <f t="shared" si="0"/>
        <v>EC1404009-E6</v>
      </c>
      <c r="F7" s="50">
        <f>IF($C7=$AB$8,$AD$8,IF($C7=$AB$9,$AD$9,IF($C7=FALSE,$AD$8)))</f>
        <v>70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152"/>
      <c r="Z7" s="152"/>
      <c r="AA7" s="70"/>
      <c r="AB7" s="142" t="s">
        <v>48</v>
      </c>
      <c r="AC7" s="142" t="s">
        <v>41</v>
      </c>
      <c r="AD7" s="134" t="s">
        <v>42</v>
      </c>
      <c r="AE7" s="134" t="s">
        <v>42</v>
      </c>
      <c r="AF7" s="70"/>
      <c r="AG7" s="70"/>
      <c r="AH7" s="70"/>
      <c r="AI7" s="70"/>
      <c r="AJ7" s="70"/>
      <c r="AK7" s="70"/>
      <c r="AL7" s="1"/>
    </row>
    <row r="8" spans="1:38" ht="19.5" thickBot="1">
      <c r="A8" s="54"/>
      <c r="B8" s="10" t="s">
        <v>8</v>
      </c>
      <c r="C8" s="52" t="s">
        <v>35</v>
      </c>
      <c r="D8" s="39"/>
      <c r="E8" s="49" t="str">
        <f t="shared" si="0"/>
        <v>EC1404009-E6</v>
      </c>
      <c r="F8" s="50">
        <f>IF($C8=$AB$8,$AE$8,IF($C8=$AB$9,$AE$9,IF($C8=FALSE,$AE$8)))</f>
        <v>50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152"/>
      <c r="Z8" s="152"/>
      <c r="AA8" s="70"/>
      <c r="AB8" s="134" t="s">
        <v>38</v>
      </c>
      <c r="AC8" s="134" t="s">
        <v>34</v>
      </c>
      <c r="AD8" s="143" t="s">
        <v>64</v>
      </c>
      <c r="AE8" s="143" t="s">
        <v>64</v>
      </c>
      <c r="AF8" s="70"/>
      <c r="AG8" s="70"/>
      <c r="AH8" s="70"/>
      <c r="AI8" s="70"/>
      <c r="AJ8" s="70"/>
      <c r="AK8" s="70"/>
      <c r="AL8" s="1"/>
    </row>
    <row r="9" spans="1:38" ht="19.5" thickBot="1">
      <c r="A9" s="54"/>
      <c r="B9" s="9" t="s">
        <v>9</v>
      </c>
      <c r="C9" s="146" t="s">
        <v>35</v>
      </c>
      <c r="D9" s="126"/>
      <c r="E9" s="41" t="str">
        <f t="shared" si="0"/>
        <v>EC1404009-E6</v>
      </c>
      <c r="F9" s="31">
        <f>IF($C9=$AB$8,$AE$8,IF($C9=$AB$9,$AE$9,IF($C9=FALSE,$AE$8)))</f>
        <v>50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152"/>
      <c r="Z9" s="152"/>
      <c r="AA9" s="70"/>
      <c r="AB9" s="134" t="s">
        <v>35</v>
      </c>
      <c r="AC9" s="134" t="s">
        <v>27</v>
      </c>
      <c r="AD9" s="134">
        <v>70</v>
      </c>
      <c r="AE9" s="134">
        <v>50</v>
      </c>
      <c r="AF9" s="70"/>
      <c r="AG9" s="70"/>
      <c r="AH9" s="70"/>
      <c r="AI9" s="70"/>
      <c r="AJ9" s="70"/>
      <c r="AK9" s="70"/>
      <c r="AL9" s="1"/>
    </row>
    <row r="10" spans="1:38" ht="15.75" thickBo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152"/>
      <c r="Z10" s="152"/>
      <c r="AA10" s="70"/>
      <c r="AB10" s="134"/>
      <c r="AC10" s="134"/>
      <c r="AD10" s="134"/>
      <c r="AE10" s="134"/>
      <c r="AF10" s="70"/>
      <c r="AG10" s="70"/>
      <c r="AH10" s="70"/>
      <c r="AI10" s="70"/>
      <c r="AJ10" s="70"/>
      <c r="AK10" s="70"/>
      <c r="AL10" s="1"/>
    </row>
    <row r="11" spans="1:38" ht="19.5" thickBot="1">
      <c r="A11" s="54"/>
      <c r="B11" s="2" t="s">
        <v>1</v>
      </c>
      <c r="C11" s="3" t="s">
        <v>10</v>
      </c>
      <c r="D11" s="11"/>
      <c r="E11" s="4" t="s">
        <v>2</v>
      </c>
      <c r="F11" s="5" t="s">
        <v>3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152"/>
      <c r="Z11" s="152"/>
      <c r="AA11" s="70"/>
      <c r="AB11" s="142" t="s">
        <v>51</v>
      </c>
      <c r="AC11" s="142" t="s">
        <v>41</v>
      </c>
      <c r="AD11" s="134" t="s">
        <v>42</v>
      </c>
      <c r="AE11" s="134"/>
      <c r="AF11" s="70"/>
      <c r="AG11" s="70"/>
      <c r="AH11" s="70"/>
      <c r="AI11" s="70"/>
      <c r="AJ11" s="70"/>
      <c r="AK11" s="70"/>
      <c r="AL11" s="1"/>
    </row>
    <row r="12" spans="1:38" ht="19.5" thickBot="1">
      <c r="A12" s="54"/>
      <c r="B12" s="8" t="s">
        <v>12</v>
      </c>
      <c r="C12" s="47" t="s">
        <v>36</v>
      </c>
      <c r="D12" s="24"/>
      <c r="E12" s="25" t="str">
        <f>IF($C12=$AB$12,$AC$12,IF($C12=$AB$13,$AC$13,IF($C12=FALSE,$AC$12)))</f>
        <v>EC1404007-E6</v>
      </c>
      <c r="F12" s="26">
        <f>IF($C12=$AB$12,$AD$12,IF($C12=$AB$13,$AD$13,IF($C12=FALSE,$AD$12)))</f>
        <v>80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152"/>
      <c r="Z12" s="152"/>
      <c r="AA12" s="70"/>
      <c r="AB12" s="134" t="s">
        <v>38</v>
      </c>
      <c r="AC12" s="134" t="s">
        <v>34</v>
      </c>
      <c r="AD12" s="143" t="s">
        <v>64</v>
      </c>
      <c r="AE12" s="134"/>
      <c r="AF12" s="70"/>
      <c r="AG12" s="70"/>
      <c r="AH12" s="70"/>
      <c r="AI12" s="70"/>
      <c r="AJ12" s="70"/>
      <c r="AK12" s="70"/>
      <c r="AL12" s="1"/>
    </row>
    <row r="13" spans="1:38" ht="19.5" thickBot="1">
      <c r="A13" s="54"/>
      <c r="B13" s="9" t="s">
        <v>13</v>
      </c>
      <c r="C13" s="53" t="s">
        <v>36</v>
      </c>
      <c r="D13" s="144"/>
      <c r="E13" s="30" t="str">
        <f>IF($C13=$AB$12,$AC$12,IF($C13=$AB$13,$AC$13,IF($C13=FALSE,$AC$12)))</f>
        <v>EC1404007-E6</v>
      </c>
      <c r="F13" s="31">
        <f>IF($C13=$AB$12,$AD$12,IF($C13=$AB$13,$AD$13,IF($C13=FALSE,$AD$12)))</f>
        <v>80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152"/>
      <c r="Z13" s="152"/>
      <c r="AA13" s="70"/>
      <c r="AB13" s="134" t="s">
        <v>36</v>
      </c>
      <c r="AC13" s="134" t="s">
        <v>26</v>
      </c>
      <c r="AD13" s="134">
        <v>80</v>
      </c>
      <c r="AE13" s="134"/>
      <c r="AF13" s="70"/>
      <c r="AG13" s="70"/>
      <c r="AH13" s="70"/>
      <c r="AI13" s="70"/>
      <c r="AJ13" s="70"/>
      <c r="AK13" s="70"/>
      <c r="AL13" s="1"/>
    </row>
    <row r="14" spans="1:38" ht="15.75" thickBo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152"/>
      <c r="Z14" s="152"/>
      <c r="AA14" s="70"/>
      <c r="AB14" s="134"/>
      <c r="AC14" s="134"/>
      <c r="AD14" s="134"/>
      <c r="AE14" s="134"/>
      <c r="AF14" s="70"/>
      <c r="AG14" s="70"/>
      <c r="AH14" s="70"/>
      <c r="AI14" s="70"/>
      <c r="AJ14" s="70"/>
      <c r="AK14" s="70"/>
      <c r="AL14" s="1"/>
    </row>
    <row r="15" spans="1:38" ht="19.5" thickBot="1">
      <c r="A15" s="54"/>
      <c r="B15" s="3" t="s">
        <v>1</v>
      </c>
      <c r="C15" s="3" t="s">
        <v>11</v>
      </c>
      <c r="D15" s="11"/>
      <c r="E15" s="4" t="s">
        <v>2</v>
      </c>
      <c r="F15" s="5" t="s">
        <v>3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152"/>
      <c r="Z15" s="152"/>
      <c r="AA15" s="70"/>
      <c r="AB15" s="142" t="s">
        <v>50</v>
      </c>
      <c r="AC15" s="142" t="s">
        <v>41</v>
      </c>
      <c r="AD15" s="134" t="s">
        <v>42</v>
      </c>
      <c r="AE15" s="134"/>
      <c r="AF15" s="70"/>
      <c r="AG15" s="70"/>
      <c r="AH15" s="70"/>
      <c r="AI15" s="70"/>
      <c r="AJ15" s="70"/>
      <c r="AK15" s="70"/>
      <c r="AL15" s="1"/>
    </row>
    <row r="16" spans="1:38" ht="19.5" thickBot="1">
      <c r="A16" s="54"/>
      <c r="B16" s="8" t="s">
        <v>14</v>
      </c>
      <c r="C16" s="47" t="s">
        <v>38</v>
      </c>
      <c r="D16" s="39"/>
      <c r="E16" s="40" t="str">
        <f t="shared" ref="E16:E23" si="1">IF($C16=$AB$16,$AC$16,IF($C16=$AB$17,$AC$17,IF($C16=$AB$18,$AC$18, IF($C16=$AB$19, $AC$19,IF($C16=$AB$20,$AC$20,IF($C16=$AB$21,$AC$21,IF($C16=FALSE,$AC$16)))))))</f>
        <v>N/A</v>
      </c>
      <c r="F16" s="33" t="str">
        <f t="shared" ref="F16:F23" si="2">IF($C16=$AB$16,$AD$16,IF($C16=$AB$17,$AD$17,IF($C16=$AB$18,$AD$18, IF($C16=$AB$19, $AD$19,IF($C16=$AB$20,$AD$20,IF($C16=$AB$21,$AD$21,IF($C16=FALSE,$AD$16)))))))</f>
        <v>-----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152"/>
      <c r="Z16" s="152"/>
      <c r="AA16" s="70"/>
      <c r="AB16" s="134" t="s">
        <v>38</v>
      </c>
      <c r="AC16" s="134" t="s">
        <v>34</v>
      </c>
      <c r="AD16" s="143" t="s">
        <v>64</v>
      </c>
      <c r="AE16" s="134"/>
      <c r="AF16" s="70"/>
      <c r="AG16" s="70"/>
      <c r="AH16" s="70"/>
      <c r="AI16" s="70"/>
      <c r="AJ16" s="70"/>
      <c r="AK16" s="70"/>
      <c r="AL16" s="1"/>
    </row>
    <row r="17" spans="1:38" ht="19.5" thickBot="1">
      <c r="A17" s="54"/>
      <c r="B17" s="10" t="s">
        <v>15</v>
      </c>
      <c r="C17" s="51" t="s">
        <v>37</v>
      </c>
      <c r="D17" s="39"/>
      <c r="E17" s="49" t="str">
        <f t="shared" si="1"/>
        <v>EC1404003-E6</v>
      </c>
      <c r="F17" s="36">
        <f t="shared" si="2"/>
        <v>350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152"/>
      <c r="Z17" s="152"/>
      <c r="AA17" s="70"/>
      <c r="AB17" s="134" t="s">
        <v>83</v>
      </c>
      <c r="AC17" s="134" t="s">
        <v>23</v>
      </c>
      <c r="AD17" s="134">
        <v>575</v>
      </c>
      <c r="AE17" s="134"/>
      <c r="AF17" s="70"/>
      <c r="AG17" s="70"/>
      <c r="AH17" s="70"/>
      <c r="AI17" s="70"/>
      <c r="AJ17" s="70"/>
      <c r="AK17" s="70"/>
      <c r="AL17" s="1"/>
    </row>
    <row r="18" spans="1:38" ht="19.5" thickBot="1">
      <c r="A18" s="54"/>
      <c r="B18" s="10" t="s">
        <v>16</v>
      </c>
      <c r="C18" s="51" t="s">
        <v>83</v>
      </c>
      <c r="D18" s="39"/>
      <c r="E18" s="49" t="str">
        <f t="shared" si="1"/>
        <v>EC1404001-E6</v>
      </c>
      <c r="F18" s="36">
        <f t="shared" si="2"/>
        <v>575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152"/>
      <c r="Z18" s="152"/>
      <c r="AA18" s="70"/>
      <c r="AB18" s="134" t="s">
        <v>85</v>
      </c>
      <c r="AC18" s="134" t="s">
        <v>24</v>
      </c>
      <c r="AD18" s="134">
        <v>340</v>
      </c>
      <c r="AE18" s="134"/>
      <c r="AF18" s="70"/>
      <c r="AG18" s="70"/>
      <c r="AH18" s="70"/>
      <c r="AI18" s="70"/>
      <c r="AJ18" s="70"/>
      <c r="AK18" s="70"/>
      <c r="AL18" s="1"/>
    </row>
    <row r="19" spans="1:38" ht="19.5" thickBot="1">
      <c r="A19" s="54"/>
      <c r="B19" s="10" t="s">
        <v>17</v>
      </c>
      <c r="C19" s="51" t="s">
        <v>38</v>
      </c>
      <c r="D19" s="39"/>
      <c r="E19" s="49" t="str">
        <f t="shared" si="1"/>
        <v>N/A</v>
      </c>
      <c r="F19" s="36" t="str">
        <f t="shared" si="2"/>
        <v>-----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152"/>
      <c r="Z19" s="152"/>
      <c r="AA19" s="70"/>
      <c r="AB19" s="134" t="s">
        <v>37</v>
      </c>
      <c r="AC19" s="134" t="s">
        <v>25</v>
      </c>
      <c r="AD19" s="134">
        <v>350</v>
      </c>
      <c r="AE19" s="134"/>
      <c r="AF19" s="70"/>
      <c r="AG19" s="70"/>
      <c r="AH19" s="70"/>
      <c r="AI19" s="70"/>
      <c r="AJ19" s="70"/>
      <c r="AK19" s="70"/>
      <c r="AL19" s="1"/>
    </row>
    <row r="20" spans="1:38" ht="19.5" thickBot="1">
      <c r="A20" s="54"/>
      <c r="B20" s="10" t="s">
        <v>18</v>
      </c>
      <c r="C20" s="51" t="s">
        <v>83</v>
      </c>
      <c r="D20" s="39"/>
      <c r="E20" s="49" t="str">
        <f t="shared" si="1"/>
        <v>EC1404001-E6</v>
      </c>
      <c r="F20" s="36">
        <f t="shared" si="2"/>
        <v>575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152"/>
      <c r="Z20" s="152"/>
      <c r="AA20" s="70"/>
      <c r="AB20" s="70"/>
      <c r="AC20" s="70"/>
      <c r="AD20" s="70"/>
      <c r="AE20" s="134" t="s">
        <v>82</v>
      </c>
      <c r="AF20" s="134" t="s">
        <v>39</v>
      </c>
      <c r="AG20" s="134">
        <v>600</v>
      </c>
      <c r="AH20" s="70" t="s">
        <v>156</v>
      </c>
      <c r="AI20" s="70"/>
      <c r="AJ20" s="70"/>
      <c r="AK20" s="70"/>
      <c r="AL20" s="1"/>
    </row>
    <row r="21" spans="1:38" ht="19.5" thickBot="1">
      <c r="A21" s="54"/>
      <c r="B21" s="10" t="s">
        <v>19</v>
      </c>
      <c r="C21" s="51" t="s">
        <v>83</v>
      </c>
      <c r="D21" s="39"/>
      <c r="E21" s="49" t="str">
        <f t="shared" si="1"/>
        <v>EC1404001-E6</v>
      </c>
      <c r="F21" s="36">
        <f t="shared" si="2"/>
        <v>575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152"/>
      <c r="Z21" s="152"/>
      <c r="AA21" s="70"/>
      <c r="AB21" s="70"/>
      <c r="AC21" s="70"/>
      <c r="AD21" s="70"/>
      <c r="AE21" s="134" t="s">
        <v>84</v>
      </c>
      <c r="AF21" s="134" t="s">
        <v>40</v>
      </c>
      <c r="AG21" s="134">
        <v>600</v>
      </c>
      <c r="AH21" s="70" t="s">
        <v>156</v>
      </c>
      <c r="AI21" s="70"/>
      <c r="AJ21" s="70"/>
      <c r="AK21" s="70"/>
      <c r="AL21" s="1"/>
    </row>
    <row r="22" spans="1:38" ht="19.5" thickBot="1">
      <c r="A22" s="54"/>
      <c r="B22" s="10" t="s">
        <v>20</v>
      </c>
      <c r="C22" s="51" t="s">
        <v>83</v>
      </c>
      <c r="D22" s="39"/>
      <c r="E22" s="49" t="str">
        <f t="shared" si="1"/>
        <v>EC1404001-E6</v>
      </c>
      <c r="F22" s="36">
        <f t="shared" si="2"/>
        <v>575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152"/>
      <c r="Z22" s="152"/>
      <c r="AA22" s="70"/>
      <c r="AB22" s="134"/>
      <c r="AC22" s="134"/>
      <c r="AD22" s="134"/>
      <c r="AE22" s="134"/>
      <c r="AF22" s="70"/>
      <c r="AG22" s="70"/>
      <c r="AH22" s="70"/>
      <c r="AI22" s="70"/>
      <c r="AJ22" s="70"/>
      <c r="AK22" s="70"/>
      <c r="AL22" s="1"/>
    </row>
    <row r="23" spans="1:38" ht="19.5" thickBot="1">
      <c r="A23" s="54"/>
      <c r="B23" s="9" t="s">
        <v>21</v>
      </c>
      <c r="C23" s="53" t="s">
        <v>83</v>
      </c>
      <c r="D23" s="126"/>
      <c r="E23" s="41" t="str">
        <f t="shared" si="1"/>
        <v>EC1404001-E6</v>
      </c>
      <c r="F23" s="38">
        <f t="shared" si="2"/>
        <v>575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152"/>
      <c r="Z23" s="152"/>
      <c r="AA23" s="70"/>
      <c r="AB23" s="142" t="s">
        <v>72</v>
      </c>
      <c r="AC23" s="142" t="s">
        <v>41</v>
      </c>
      <c r="AD23" s="134" t="s">
        <v>42</v>
      </c>
      <c r="AE23" s="134"/>
      <c r="AF23" s="70"/>
      <c r="AG23" s="70"/>
      <c r="AH23" s="70"/>
      <c r="AI23" s="70"/>
      <c r="AJ23" s="70"/>
      <c r="AK23" s="70"/>
      <c r="AL23" s="1"/>
    </row>
    <row r="24" spans="1:38" ht="15.75" thickBot="1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152"/>
      <c r="Z24" s="152"/>
      <c r="AA24" s="70"/>
      <c r="AB24" s="134" t="s">
        <v>38</v>
      </c>
      <c r="AC24" s="134" t="s">
        <v>34</v>
      </c>
      <c r="AD24" s="143" t="s">
        <v>64</v>
      </c>
      <c r="AE24" s="134"/>
      <c r="AF24" s="70"/>
      <c r="AG24" s="70"/>
      <c r="AH24" s="70"/>
      <c r="AI24" s="70"/>
      <c r="AJ24" s="70"/>
      <c r="AK24" s="70"/>
      <c r="AL24" s="1"/>
    </row>
    <row r="25" spans="1:38" ht="19.5" thickBot="1">
      <c r="A25" s="54"/>
      <c r="B25" s="3" t="s">
        <v>1</v>
      </c>
      <c r="C25" s="3" t="s">
        <v>22</v>
      </c>
      <c r="D25" s="11"/>
      <c r="E25" s="4" t="s">
        <v>2</v>
      </c>
      <c r="F25" s="5" t="s">
        <v>3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152"/>
      <c r="Z25" s="152"/>
      <c r="AA25" s="70"/>
      <c r="AB25" s="134" t="s">
        <v>71</v>
      </c>
      <c r="AC25" s="134" t="s">
        <v>33</v>
      </c>
      <c r="AD25" s="134">
        <v>950</v>
      </c>
      <c r="AE25" s="134"/>
      <c r="AF25" s="70"/>
      <c r="AG25" s="70"/>
      <c r="AH25" s="70"/>
      <c r="AI25" s="70"/>
      <c r="AJ25" s="70"/>
      <c r="AK25" s="70"/>
      <c r="AL25" s="1"/>
    </row>
    <row r="26" spans="1:38" ht="19.5" thickBot="1">
      <c r="A26" s="54"/>
      <c r="B26" s="8">
        <v>1</v>
      </c>
      <c r="C26" s="47" t="s">
        <v>71</v>
      </c>
      <c r="D26" s="24"/>
      <c r="E26" s="25" t="str">
        <f>IF($C26=$AB$24,$AC$24,IF($C26=$AB$25,$AC$25,IF($C26=FALSE,$AC$24)))</f>
        <v>EC1411012-E6</v>
      </c>
      <c r="F26" s="26">
        <f>IF($C26=$AB$24,$AD$24,IF($C26=$AB$25,$AD$25,IF($C26=FALSE,$AD$12)))</f>
        <v>950</v>
      </c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54"/>
      <c r="S26" s="54"/>
      <c r="T26" s="54"/>
      <c r="U26" s="54"/>
      <c r="V26" s="54"/>
      <c r="W26" s="54"/>
      <c r="X26" s="54"/>
      <c r="Y26" s="152"/>
      <c r="Z26" s="152"/>
      <c r="AA26" s="70"/>
      <c r="AB26" s="134"/>
      <c r="AC26" s="134"/>
      <c r="AD26" s="134"/>
      <c r="AE26" s="134"/>
      <c r="AF26" s="70"/>
      <c r="AG26" s="70"/>
      <c r="AH26" s="70"/>
      <c r="AI26" s="70"/>
      <c r="AJ26" s="70"/>
      <c r="AK26" s="70"/>
      <c r="AL26" s="1"/>
    </row>
    <row r="27" spans="1:38" ht="19.5" thickBot="1">
      <c r="A27" s="54"/>
      <c r="B27" s="9">
        <v>2</v>
      </c>
      <c r="C27" s="53" t="s">
        <v>71</v>
      </c>
      <c r="D27" s="144"/>
      <c r="E27" s="30" t="str">
        <f>IF($C27=$AB$24,$AC$24,IF($C27=$AB$25,$AC$25,IF($C27=FALSE,$AC$24)))</f>
        <v>EC1411012-E6</v>
      </c>
      <c r="F27" s="31">
        <f>IF($C27=$AB$24,$AD$24,IF($C27=$AB$25,$AD$25,IF($C27=FALSE,$AD$24)))</f>
        <v>950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54"/>
      <c r="S27" s="54"/>
      <c r="T27" s="54"/>
      <c r="U27" s="54"/>
      <c r="V27" s="54"/>
      <c r="W27" s="54"/>
      <c r="X27" s="54"/>
      <c r="Y27" s="152"/>
      <c r="Z27" s="152"/>
      <c r="AA27" s="70"/>
      <c r="AB27" s="142" t="s">
        <v>73</v>
      </c>
      <c r="AC27" s="142" t="s">
        <v>41</v>
      </c>
      <c r="AD27" s="134" t="s">
        <v>42</v>
      </c>
      <c r="AE27" s="134"/>
      <c r="AF27" s="70"/>
      <c r="AG27" s="70"/>
      <c r="AH27" s="70"/>
      <c r="AI27" s="70"/>
      <c r="AJ27" s="70"/>
      <c r="AK27" s="70"/>
      <c r="AL27" s="1"/>
    </row>
    <row r="28" spans="1:38" ht="15.75" thickBot="1">
      <c r="A28" s="54"/>
      <c r="B28" s="54"/>
      <c r="C28" s="54"/>
      <c r="D28" s="54"/>
      <c r="E28" s="54"/>
      <c r="F28" s="54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54"/>
      <c r="S28" s="54"/>
      <c r="T28" s="54"/>
      <c r="U28" s="54"/>
      <c r="V28" s="54"/>
      <c r="W28" s="54"/>
      <c r="X28" s="54"/>
      <c r="Y28" s="152"/>
      <c r="Z28" s="152"/>
      <c r="AA28" s="70"/>
      <c r="AB28" s="134" t="s">
        <v>38</v>
      </c>
      <c r="AC28" s="134" t="s">
        <v>34</v>
      </c>
      <c r="AD28" s="143" t="s">
        <v>64</v>
      </c>
      <c r="AE28" s="134"/>
      <c r="AF28" s="70"/>
      <c r="AG28" s="70"/>
      <c r="AH28" s="70"/>
      <c r="AI28" s="70"/>
      <c r="AJ28" s="70"/>
      <c r="AK28" s="70"/>
      <c r="AL28" s="1"/>
    </row>
    <row r="29" spans="1:38" ht="19.5" thickBot="1">
      <c r="A29" s="54"/>
      <c r="B29" s="3" t="s">
        <v>1</v>
      </c>
      <c r="C29" s="3" t="s">
        <v>53</v>
      </c>
      <c r="D29" s="11"/>
      <c r="E29" s="4" t="s">
        <v>2</v>
      </c>
      <c r="F29" s="5" t="s">
        <v>3</v>
      </c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54"/>
      <c r="S29" s="54"/>
      <c r="T29" s="54"/>
      <c r="U29" s="54"/>
      <c r="V29" s="54"/>
      <c r="W29" s="54"/>
      <c r="X29" s="54"/>
      <c r="Y29" s="152"/>
      <c r="Z29" s="152"/>
      <c r="AA29" s="70"/>
      <c r="AB29" s="134" t="s">
        <v>74</v>
      </c>
      <c r="AC29" s="134" t="s">
        <v>31</v>
      </c>
      <c r="AD29" s="134">
        <v>150</v>
      </c>
      <c r="AE29" s="134"/>
      <c r="AF29" s="70"/>
      <c r="AG29" s="70"/>
      <c r="AH29" s="70"/>
      <c r="AI29" s="70"/>
      <c r="AJ29" s="70"/>
      <c r="AK29" s="70"/>
      <c r="AL29" s="1"/>
    </row>
    <row r="30" spans="1:38" ht="19.5" thickBot="1">
      <c r="A30" s="54"/>
      <c r="B30" s="8" t="s">
        <v>54</v>
      </c>
      <c r="C30" s="47" t="s">
        <v>44</v>
      </c>
      <c r="D30" s="24"/>
      <c r="E30" s="25" t="str">
        <f t="shared" ref="E30:E37" si="3">IF($C30=$AB$36,$AC$36,IF($C30=$AB$37,$AC$37,IF($C30=$AB$38,$AC$38, IF($C30=$AB$39, $AC$39,IF($C30=$AB$40,$AC$40,IF($C30=$AB$41,$AC$41,IF($C30=FALSE,$AC$36)))))))</f>
        <v>EC1405A01-E6</v>
      </c>
      <c r="F30" s="33">
        <f t="shared" ref="F30:F37" si="4">IF($C30=$AB$36,$AD$36,IF($C30=$AB$37,$AD$37,IF($C30=$AB$38,$AD$38, IF($C30=$AB$39, $AD$39,IF($C30=$AB$40,$AD$40,IF($C30=$AB$41,$AD$41,IF($C30=FALSE,$AD$36)))))))</f>
        <v>2000</v>
      </c>
      <c r="G30" s="70">
        <f t="shared" ref="G30:G37" si="5">IF($C30=$AB$37, 1,IF($C30=$AB$39,1,IF($C30=$AB$38,2,IF($C30=$AB$41,2,IF($C30=$AB$40,3,0)))))</f>
        <v>2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54"/>
      <c r="S30" s="54"/>
      <c r="T30" s="54"/>
      <c r="U30" s="54"/>
      <c r="V30" s="54"/>
      <c r="W30" s="54"/>
      <c r="X30" s="54"/>
      <c r="Y30" s="152"/>
      <c r="Z30" s="152"/>
      <c r="AA30" s="70"/>
      <c r="AB30" s="134"/>
      <c r="AC30" s="134"/>
      <c r="AD30" s="134"/>
      <c r="AE30" s="134"/>
      <c r="AF30" s="70"/>
      <c r="AG30" s="70"/>
      <c r="AH30" s="70"/>
      <c r="AI30" s="70"/>
      <c r="AJ30" s="70"/>
      <c r="AK30" s="70"/>
      <c r="AL30" s="1"/>
    </row>
    <row r="31" spans="1:38" ht="19.5" thickBot="1">
      <c r="A31" s="54"/>
      <c r="B31" s="10" t="s">
        <v>55</v>
      </c>
      <c r="C31" s="51" t="s">
        <v>44</v>
      </c>
      <c r="D31" s="24"/>
      <c r="E31" s="35" t="str">
        <f t="shared" si="3"/>
        <v>EC1405A01-E6</v>
      </c>
      <c r="F31" s="36">
        <f t="shared" si="4"/>
        <v>2000</v>
      </c>
      <c r="G31" s="70">
        <f t="shared" si="5"/>
        <v>2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54"/>
      <c r="S31" s="54"/>
      <c r="T31" s="54"/>
      <c r="U31" s="54"/>
      <c r="V31" s="54"/>
      <c r="W31" s="54"/>
      <c r="X31" s="54"/>
      <c r="Y31" s="152"/>
      <c r="Z31" s="152"/>
      <c r="AA31" s="70"/>
      <c r="AB31" s="142" t="s">
        <v>73</v>
      </c>
      <c r="AC31" s="142" t="s">
        <v>41</v>
      </c>
      <c r="AD31" s="134" t="s">
        <v>42</v>
      </c>
      <c r="AE31" s="134"/>
      <c r="AF31" s="70"/>
      <c r="AG31" s="70"/>
      <c r="AH31" s="70"/>
      <c r="AI31" s="70"/>
      <c r="AJ31" s="70"/>
      <c r="AK31" s="70"/>
      <c r="AL31" s="1"/>
    </row>
    <row r="32" spans="1:38" ht="19.5" thickBot="1">
      <c r="A32" s="54"/>
      <c r="B32" s="10" t="s">
        <v>56</v>
      </c>
      <c r="C32" s="51" t="s">
        <v>44</v>
      </c>
      <c r="D32" s="24"/>
      <c r="E32" s="35" t="str">
        <f t="shared" si="3"/>
        <v>EC1405A01-E6</v>
      </c>
      <c r="F32" s="36">
        <f t="shared" si="4"/>
        <v>2000</v>
      </c>
      <c r="G32" s="70">
        <f t="shared" si="5"/>
        <v>2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54"/>
      <c r="S32" s="54"/>
      <c r="T32" s="54"/>
      <c r="U32" s="54"/>
      <c r="V32" s="54"/>
      <c r="W32" s="54"/>
      <c r="X32" s="54"/>
      <c r="Y32" s="152"/>
      <c r="Z32" s="152"/>
      <c r="AA32" s="70"/>
      <c r="AB32" s="134" t="s">
        <v>38</v>
      </c>
      <c r="AC32" s="134" t="s">
        <v>34</v>
      </c>
      <c r="AD32" s="143" t="s">
        <v>64</v>
      </c>
      <c r="AE32" s="134"/>
      <c r="AF32" s="70"/>
      <c r="AG32" s="70"/>
      <c r="AH32" s="70"/>
      <c r="AI32" s="70"/>
      <c r="AJ32" s="70"/>
      <c r="AK32" s="70"/>
      <c r="AL32" s="1"/>
    </row>
    <row r="33" spans="1:39" ht="19.5" thickBot="1">
      <c r="A33" s="54"/>
      <c r="B33" s="10" t="s">
        <v>57</v>
      </c>
      <c r="C33" s="51" t="s">
        <v>44</v>
      </c>
      <c r="D33" s="24"/>
      <c r="E33" s="35" t="str">
        <f t="shared" si="3"/>
        <v>EC1405A01-E6</v>
      </c>
      <c r="F33" s="36">
        <f t="shared" si="4"/>
        <v>2000</v>
      </c>
      <c r="G33" s="70">
        <f t="shared" si="5"/>
        <v>2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54"/>
      <c r="S33" s="54"/>
      <c r="T33" s="54"/>
      <c r="U33" s="54"/>
      <c r="V33" s="54"/>
      <c r="W33" s="54"/>
      <c r="X33" s="54"/>
      <c r="Y33" s="152"/>
      <c r="Z33" s="152"/>
      <c r="AA33" s="70"/>
      <c r="AB33" s="134" t="s">
        <v>75</v>
      </c>
      <c r="AC33" s="134" t="s">
        <v>32</v>
      </c>
      <c r="AD33" s="134">
        <v>65</v>
      </c>
      <c r="AE33" s="134"/>
      <c r="AF33" s="70"/>
      <c r="AG33" s="70"/>
      <c r="AH33" s="70"/>
      <c r="AI33" s="70"/>
      <c r="AJ33" s="70"/>
      <c r="AK33" s="70"/>
      <c r="AL33" s="1"/>
    </row>
    <row r="34" spans="1:39" ht="19.5" thickBot="1">
      <c r="A34" s="54"/>
      <c r="B34" s="10" t="s">
        <v>58</v>
      </c>
      <c r="C34" s="51" t="s">
        <v>44</v>
      </c>
      <c r="D34" s="24"/>
      <c r="E34" s="35" t="str">
        <f t="shared" si="3"/>
        <v>EC1405A01-E6</v>
      </c>
      <c r="F34" s="36">
        <f t="shared" si="4"/>
        <v>2000</v>
      </c>
      <c r="G34" s="70">
        <f t="shared" si="5"/>
        <v>2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54"/>
      <c r="S34" s="54"/>
      <c r="T34" s="54"/>
      <c r="U34" s="54"/>
      <c r="V34" s="54"/>
      <c r="W34" s="54"/>
      <c r="X34" s="54"/>
      <c r="Y34" s="152"/>
      <c r="Z34" s="152"/>
      <c r="AA34" s="70"/>
      <c r="AB34" s="134"/>
      <c r="AC34" s="134"/>
      <c r="AD34" s="134"/>
      <c r="AE34" s="134"/>
      <c r="AF34" s="70"/>
      <c r="AG34" s="70"/>
      <c r="AH34" s="70"/>
      <c r="AI34" s="70"/>
      <c r="AJ34" s="70"/>
      <c r="AK34" s="70"/>
      <c r="AL34" s="1"/>
    </row>
    <row r="35" spans="1:39" ht="19.5" thickBot="1">
      <c r="A35" s="54"/>
      <c r="B35" s="10" t="s">
        <v>59</v>
      </c>
      <c r="C35" s="51" t="s">
        <v>44</v>
      </c>
      <c r="D35" s="24"/>
      <c r="E35" s="35" t="str">
        <f t="shared" si="3"/>
        <v>EC1405A01-E6</v>
      </c>
      <c r="F35" s="36">
        <f t="shared" si="4"/>
        <v>2000</v>
      </c>
      <c r="G35" s="70">
        <f t="shared" si="5"/>
        <v>2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54"/>
      <c r="S35" s="54"/>
      <c r="T35" s="54"/>
      <c r="U35" s="54"/>
      <c r="V35" s="54"/>
      <c r="W35" s="54"/>
      <c r="X35" s="54"/>
      <c r="Y35" s="152"/>
      <c r="Z35" s="152"/>
      <c r="AA35" s="70"/>
      <c r="AB35" s="142" t="s">
        <v>49</v>
      </c>
      <c r="AC35" s="142" t="s">
        <v>41</v>
      </c>
      <c r="AD35" s="134" t="s">
        <v>42</v>
      </c>
      <c r="AE35" s="134"/>
      <c r="AF35" s="70"/>
      <c r="AG35" s="70"/>
      <c r="AH35" s="70"/>
      <c r="AI35" s="70"/>
      <c r="AJ35" s="70"/>
      <c r="AK35" s="70"/>
      <c r="AL35" s="1"/>
    </row>
    <row r="36" spans="1:39" ht="19.5" thickBot="1">
      <c r="A36" s="54"/>
      <c r="B36" s="10" t="s">
        <v>60</v>
      </c>
      <c r="C36" s="51" t="s">
        <v>44</v>
      </c>
      <c r="D36" s="24"/>
      <c r="E36" s="35" t="str">
        <f t="shared" si="3"/>
        <v>EC1405A01-E6</v>
      </c>
      <c r="F36" s="36">
        <f t="shared" si="4"/>
        <v>2000</v>
      </c>
      <c r="G36" s="70">
        <f t="shared" si="5"/>
        <v>2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54"/>
      <c r="S36" s="54"/>
      <c r="T36" s="54"/>
      <c r="U36" s="54"/>
      <c r="V36" s="54"/>
      <c r="W36" s="54"/>
      <c r="X36" s="54"/>
      <c r="Y36" s="152"/>
      <c r="Z36" s="152"/>
      <c r="AA36" s="70"/>
      <c r="AB36" s="134" t="s">
        <v>38</v>
      </c>
      <c r="AC36" s="134" t="s">
        <v>34</v>
      </c>
      <c r="AD36" s="143">
        <v>0</v>
      </c>
      <c r="AE36" s="134"/>
      <c r="AF36" s="70"/>
      <c r="AG36" s="70"/>
      <c r="AH36" s="70"/>
      <c r="AI36" s="70"/>
      <c r="AJ36" s="70"/>
      <c r="AK36" s="70"/>
      <c r="AL36" s="1"/>
    </row>
    <row r="37" spans="1:39" ht="19.5" thickBot="1">
      <c r="A37" s="54"/>
      <c r="B37" s="9" t="s">
        <v>61</v>
      </c>
      <c r="C37" s="53" t="s">
        <v>44</v>
      </c>
      <c r="D37" s="144"/>
      <c r="E37" s="30" t="str">
        <f t="shared" si="3"/>
        <v>EC1405A01-E6</v>
      </c>
      <c r="F37" s="38">
        <f t="shared" si="4"/>
        <v>2000</v>
      </c>
      <c r="G37" s="70">
        <f t="shared" si="5"/>
        <v>2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54"/>
      <c r="S37" s="54"/>
      <c r="T37" s="54"/>
      <c r="U37" s="54"/>
      <c r="V37" s="54"/>
      <c r="W37" s="54"/>
      <c r="X37" s="54"/>
      <c r="Y37" s="152"/>
      <c r="Z37" s="152"/>
      <c r="AA37" s="70"/>
      <c r="AB37" s="134" t="s">
        <v>43</v>
      </c>
      <c r="AC37" s="134" t="s">
        <v>28</v>
      </c>
      <c r="AD37" s="134">
        <v>1200</v>
      </c>
      <c r="AE37" s="134"/>
      <c r="AF37" s="70"/>
      <c r="AG37" s="70"/>
      <c r="AH37" s="70"/>
      <c r="AI37" s="70"/>
      <c r="AJ37" s="70"/>
      <c r="AK37" s="70"/>
      <c r="AL37" s="1"/>
    </row>
    <row r="38" spans="1:39" ht="15.75" thickBot="1">
      <c r="A38" s="54"/>
      <c r="B38" s="54"/>
      <c r="C38" s="54"/>
      <c r="D38" s="54"/>
      <c r="E38" s="58" t="s">
        <v>68</v>
      </c>
      <c r="F38" s="45">
        <f>SUM(F30:F37)</f>
        <v>16000</v>
      </c>
      <c r="G38" s="7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54"/>
      <c r="S38" s="54"/>
      <c r="T38" s="54"/>
      <c r="U38" s="54"/>
      <c r="V38" s="54"/>
      <c r="W38" s="54"/>
      <c r="X38" s="54"/>
      <c r="Y38" s="152"/>
      <c r="Z38" s="152"/>
      <c r="AA38" s="70"/>
      <c r="AB38" s="134" t="s">
        <v>44</v>
      </c>
      <c r="AC38" s="134" t="s">
        <v>28</v>
      </c>
      <c r="AD38" s="134">
        <v>2000</v>
      </c>
      <c r="AE38" s="134"/>
      <c r="AF38" s="70"/>
      <c r="AG38" s="70"/>
      <c r="AH38" s="70"/>
      <c r="AI38" s="70"/>
      <c r="AJ38" s="70"/>
      <c r="AK38" s="70"/>
      <c r="AL38" s="1"/>
    </row>
    <row r="39" spans="1:39" ht="15.75" thickBot="1">
      <c r="A39" s="54"/>
      <c r="B39" s="54"/>
      <c r="C39" s="54"/>
      <c r="D39" s="70">
        <f>COUNTIF($G$30:$G$37,1)</f>
        <v>0</v>
      </c>
      <c r="E39" s="70">
        <f>COUNTIF($G$30:$G$37,2)</f>
        <v>8</v>
      </c>
      <c r="F39" s="16">
        <f>COUNTIF($G$30:$G$37,3)</f>
        <v>0</v>
      </c>
      <c r="G39" s="70">
        <f>$D$39+$E$39+F$39</f>
        <v>8</v>
      </c>
      <c r="H39" s="70">
        <f>MOD(G39,2)</f>
        <v>0</v>
      </c>
      <c r="I39" s="62"/>
      <c r="J39" s="62"/>
      <c r="K39" s="62"/>
      <c r="L39" s="62"/>
      <c r="M39" s="62"/>
      <c r="N39" s="62"/>
      <c r="O39" s="62"/>
      <c r="P39" s="62"/>
      <c r="Q39" s="62"/>
      <c r="R39" s="54"/>
      <c r="S39" s="54"/>
      <c r="T39" s="54"/>
      <c r="U39" s="54"/>
      <c r="V39" s="54"/>
      <c r="W39" s="54"/>
      <c r="X39" s="54"/>
      <c r="Y39" s="152"/>
      <c r="Z39" s="152"/>
      <c r="AA39" s="70"/>
      <c r="AB39" s="134"/>
      <c r="AC39" s="70"/>
      <c r="AD39" s="70"/>
      <c r="AE39" s="134" t="s">
        <v>45</v>
      </c>
      <c r="AF39" s="134" t="s">
        <v>29</v>
      </c>
      <c r="AG39" s="134">
        <v>1200</v>
      </c>
      <c r="AH39" s="70" t="s">
        <v>156</v>
      </c>
      <c r="AI39" s="70"/>
      <c r="AJ39" s="70"/>
      <c r="AK39" s="70"/>
      <c r="AL39" s="75"/>
      <c r="AM39" s="54"/>
    </row>
    <row r="40" spans="1:39" ht="32.25" thickBot="1">
      <c r="A40" s="54"/>
      <c r="B40" s="54"/>
      <c r="C40" s="54"/>
      <c r="D40" s="54"/>
      <c r="E40" s="14" t="s">
        <v>65</v>
      </c>
      <c r="F40" s="71" t="s">
        <v>66</v>
      </c>
      <c r="G40" s="66" t="s">
        <v>67</v>
      </c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152"/>
      <c r="Z40" s="152"/>
      <c r="AA40" s="70"/>
      <c r="AB40" s="134"/>
      <c r="AC40" s="70"/>
      <c r="AD40" s="70"/>
      <c r="AE40" s="70" t="s">
        <v>46</v>
      </c>
      <c r="AF40" s="134" t="s">
        <v>29</v>
      </c>
      <c r="AG40" s="134">
        <v>2725</v>
      </c>
      <c r="AH40" s="70" t="s">
        <v>156</v>
      </c>
      <c r="AI40" s="70"/>
      <c r="AJ40" s="70"/>
      <c r="AK40" s="70"/>
      <c r="AL40" s="75"/>
      <c r="AM40" s="54"/>
    </row>
    <row r="41" spans="1:39" ht="19.5" thickBot="1">
      <c r="A41" s="54"/>
      <c r="B41" s="6"/>
      <c r="C41" s="17" t="s">
        <v>62</v>
      </c>
      <c r="D41" s="7"/>
      <c r="E41" s="42">
        <f>IF(D$39&gt;0,$G$39*1200,IF($E$39&gt;0,$G$39*2000,IF($F39&gt;0,$G$39*2725,0)))</f>
        <v>16000</v>
      </c>
      <c r="F41" s="64">
        <f>IF(D$39&gt;0,($G$39-1)*1200,IF($E$39&gt;0,($G$39-1)*2000,IF($F39&gt;0,($G$39-1)*2725,0)))</f>
        <v>14000</v>
      </c>
      <c r="G41" s="64">
        <f>IF($D$39&gt;0,(($G$39-$H$39)/2)*1200,IF($E$39&gt;0,(($G$39-$H$39)/2)*2000,IF($F$39&gt;0,(($G$39-$H$39)/2)*2725,0)))</f>
        <v>8000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54"/>
      <c r="S41" s="54"/>
      <c r="T41" s="54"/>
      <c r="U41" s="54"/>
      <c r="V41" s="54"/>
      <c r="W41" s="54"/>
      <c r="X41" s="54"/>
      <c r="Y41" s="152"/>
      <c r="Z41" s="152"/>
      <c r="AA41" s="70"/>
      <c r="AB41" s="134"/>
      <c r="AC41" s="70"/>
      <c r="AD41" s="70"/>
      <c r="AE41" s="134" t="s">
        <v>47</v>
      </c>
      <c r="AF41" s="134" t="s">
        <v>30</v>
      </c>
      <c r="AG41" s="134">
        <v>2000</v>
      </c>
      <c r="AH41" s="70" t="s">
        <v>156</v>
      </c>
      <c r="AI41" s="70"/>
      <c r="AJ41" s="70"/>
      <c r="AK41" s="70"/>
      <c r="AL41" s="75"/>
      <c r="AM41" s="54"/>
    </row>
    <row r="42" spans="1:39" ht="19.5" thickBot="1">
      <c r="A42" s="54"/>
      <c r="B42" s="6"/>
      <c r="C42" s="17" t="s">
        <v>52</v>
      </c>
      <c r="D42" s="7"/>
      <c r="E42" s="43">
        <f>SUM(F4:F9)+SUM(F12:F13)+SUM(F16:F23)+SUM(F26:F27)</f>
        <v>5625</v>
      </c>
      <c r="F42" s="67">
        <f>E42</f>
        <v>5625</v>
      </c>
      <c r="G42" s="68">
        <f>E42</f>
        <v>5625</v>
      </c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152"/>
      <c r="Z42" s="152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1"/>
    </row>
    <row r="43" spans="1:39" ht="19.5" thickBot="1">
      <c r="A43" s="54"/>
      <c r="B43" s="6"/>
      <c r="C43" s="17" t="s">
        <v>63</v>
      </c>
      <c r="D43" s="7"/>
      <c r="E43" s="46">
        <f>E41-$E42</f>
        <v>10375</v>
      </c>
      <c r="F43" s="64">
        <f t="shared" ref="F43:G43" si="6">F41-$E42</f>
        <v>8375</v>
      </c>
      <c r="G43" s="64">
        <f t="shared" si="6"/>
        <v>2375</v>
      </c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152"/>
      <c r="Z43" s="152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1"/>
    </row>
    <row r="44" spans="1:39" ht="15.75">
      <c r="A44" s="54"/>
      <c r="B44" s="54"/>
      <c r="C44" s="82" t="s">
        <v>152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152"/>
      <c r="Z44" s="152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1"/>
    </row>
    <row r="45" spans="1:39" ht="15.75">
      <c r="A45" s="54"/>
      <c r="B45" s="54"/>
      <c r="C45" s="141" t="s">
        <v>153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152"/>
      <c r="Z45" s="152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1"/>
    </row>
    <row r="46" spans="1:39" ht="15.75">
      <c r="A46" s="54"/>
      <c r="B46" s="54"/>
      <c r="C46" s="141" t="s">
        <v>154</v>
      </c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152"/>
      <c r="Z46" s="152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1"/>
    </row>
    <row r="47" spans="1:39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39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</sheetData>
  <sheetProtection password="80A1" sheet="1" objects="1" scenarios="1" selectLockedCells="1"/>
  <conditionalFormatting sqref="E43:G43">
    <cfRule type="cellIs" dxfId="5" priority="2" operator="lessThan">
      <formula>0</formula>
    </cfRule>
  </conditionalFormatting>
  <dataValidations count="5">
    <dataValidation type="list" allowBlank="1" showInputMessage="1" showErrorMessage="1" sqref="C26:C27">
      <formula1>$AB$24:$AB$25</formula1>
    </dataValidation>
    <dataValidation type="list" allowBlank="1" showInputMessage="1" showErrorMessage="1" sqref="C16:C23">
      <formula1>$AB$16:$AB$21</formula1>
    </dataValidation>
    <dataValidation type="list" allowBlank="1" showInputMessage="1" showErrorMessage="1" sqref="C12:C13">
      <formula1>$AB$12:$AB$13</formula1>
    </dataValidation>
    <dataValidation type="list" allowBlank="1" showInputMessage="1" showErrorMessage="1" sqref="C4:C9">
      <formula1>$AB$8:$AB$9</formula1>
    </dataValidation>
    <dataValidation type="list" allowBlank="1" showInputMessage="1" showErrorMessage="1" sqref="C30:C37">
      <formula1>$AB$36:$AB$41</formula1>
    </dataValidation>
  </dataValidations>
  <pageMargins left="0.7" right="0.7" top="0.75" bottom="0.75" header="0.3" footer="0.3"/>
  <pageSetup orientation="portrait" r:id="rId1"/>
  <ignoredErrors>
    <ignoredError sqref="F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99"/>
  <sheetViews>
    <sheetView zoomScale="70" zoomScaleNormal="70" workbookViewId="0">
      <selection activeCell="C4" sqref="C4"/>
    </sheetView>
  </sheetViews>
  <sheetFormatPr defaultRowHeight="15"/>
  <cols>
    <col min="2" max="2" width="6.140625" customWidth="1"/>
    <col min="3" max="3" width="58.7109375" customWidth="1"/>
    <col min="4" max="4" width="3.140625" customWidth="1"/>
    <col min="5" max="5" width="20.28515625" customWidth="1"/>
    <col min="6" max="7" width="12.5703125" customWidth="1"/>
    <col min="8" max="8" width="11.85546875" customWidth="1"/>
    <col min="9" max="26" width="9.140625" customWidth="1"/>
    <col min="27" max="27" width="9.140625" style="75" customWidth="1"/>
    <col min="28" max="28" width="37.42578125" style="75" customWidth="1"/>
    <col min="29" max="29" width="22" style="75" customWidth="1"/>
    <col min="30" max="33" width="9.140625" style="75"/>
  </cols>
  <sheetData>
    <row r="1" spans="1:34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152"/>
      <c r="AB1" s="153"/>
      <c r="AC1" s="153"/>
      <c r="AD1" s="153"/>
      <c r="AE1" s="153"/>
      <c r="AF1" s="153"/>
      <c r="AG1" s="152"/>
      <c r="AH1" s="154"/>
    </row>
    <row r="2" spans="1:34" ht="47.25" thickBot="1">
      <c r="A2" s="54"/>
      <c r="B2" s="6"/>
      <c r="C2" s="72" t="s">
        <v>77</v>
      </c>
      <c r="D2" s="12"/>
      <c r="E2" s="12"/>
      <c r="F2" s="7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152"/>
      <c r="AA2" s="70"/>
      <c r="AB2" s="80"/>
      <c r="AC2" s="80"/>
      <c r="AD2" s="80"/>
      <c r="AE2" s="80"/>
      <c r="AF2" s="80"/>
      <c r="AG2" s="70"/>
      <c r="AH2" s="16"/>
    </row>
    <row r="3" spans="1:34" ht="19.5" thickBot="1">
      <c r="A3" s="54"/>
      <c r="B3" s="2" t="s">
        <v>1</v>
      </c>
      <c r="C3" s="3" t="s">
        <v>0</v>
      </c>
      <c r="D3" s="11"/>
      <c r="E3" s="4" t="s">
        <v>2</v>
      </c>
      <c r="F3" s="5" t="s">
        <v>3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152"/>
      <c r="AA3" s="70"/>
      <c r="AB3" s="132" t="s">
        <v>48</v>
      </c>
      <c r="AC3" s="132" t="s">
        <v>41</v>
      </c>
      <c r="AD3" s="133" t="s">
        <v>42</v>
      </c>
      <c r="AE3" s="133" t="s">
        <v>42</v>
      </c>
      <c r="AF3" s="80"/>
      <c r="AG3" s="70"/>
      <c r="AH3" s="16"/>
    </row>
    <row r="4" spans="1:34" ht="19.5" thickBot="1">
      <c r="A4" s="54"/>
      <c r="B4" s="8" t="s">
        <v>4</v>
      </c>
      <c r="C4" s="23" t="s">
        <v>69</v>
      </c>
      <c r="D4" s="24"/>
      <c r="E4" s="25" t="str">
        <f>IF($C4=$AB$4,$AC$4,IF($C4=$AB$5,$AC$5,IF($C4=FALSE,$AC$4)))</f>
        <v>EC1404006-E6</v>
      </c>
      <c r="F4" s="26">
        <f>IF($C4=$AB$4,$AD$4,IF($C4=$AB$5,$AD$5,IF($C4=FALSE,$AD$4)))</f>
        <v>70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152"/>
      <c r="AA4" s="70"/>
      <c r="AB4" s="133" t="s">
        <v>38</v>
      </c>
      <c r="AC4" s="133" t="s">
        <v>34</v>
      </c>
      <c r="AD4" s="145" t="s">
        <v>64</v>
      </c>
      <c r="AE4" s="145" t="s">
        <v>64</v>
      </c>
      <c r="AF4" s="80"/>
      <c r="AG4" s="70"/>
      <c r="AH4" s="16"/>
    </row>
    <row r="5" spans="1:34" ht="19.5" thickBot="1">
      <c r="A5" s="54"/>
      <c r="B5" s="10" t="s">
        <v>5</v>
      </c>
      <c r="C5" s="27" t="s">
        <v>69</v>
      </c>
      <c r="D5" s="24"/>
      <c r="E5" s="25" t="str">
        <f t="shared" ref="E5:E9" si="0">IF($C5=$AB$4,$AC$4,IF($C5=$AB$5,$AC$5,IF($C5=FALSE,$AC$4)))</f>
        <v>EC1404006-E6</v>
      </c>
      <c r="F5" s="26">
        <f>IF($C5=$AB$4,$AE$4,IF($C5=$AB$5,$AE$5,IF($C5=FALSE,$AE$4)))</f>
        <v>50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152"/>
      <c r="AA5" s="70"/>
      <c r="AB5" s="133" t="s">
        <v>69</v>
      </c>
      <c r="AC5" s="133" t="s">
        <v>70</v>
      </c>
      <c r="AD5" s="133">
        <v>70</v>
      </c>
      <c r="AE5" s="133">
        <v>50</v>
      </c>
      <c r="AF5" s="80"/>
      <c r="AG5" s="70"/>
      <c r="AH5" s="16"/>
    </row>
    <row r="6" spans="1:34" ht="19.5" thickBot="1">
      <c r="A6" s="54"/>
      <c r="B6" s="10" t="s">
        <v>6</v>
      </c>
      <c r="C6" s="27" t="s">
        <v>69</v>
      </c>
      <c r="D6" s="24"/>
      <c r="E6" s="25" t="str">
        <f t="shared" si="0"/>
        <v>EC1404006-E6</v>
      </c>
      <c r="F6" s="26">
        <f>IF($C6=$AB$4,$AE$4,IF($C6=$AB$5,$AE$5,IF($C6=FALSE,$AE$4)))</f>
        <v>50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152"/>
      <c r="AA6" s="70"/>
      <c r="AB6" s="133"/>
      <c r="AC6" s="133"/>
      <c r="AD6" s="133"/>
      <c r="AE6" s="133"/>
      <c r="AF6" s="80"/>
      <c r="AG6" s="70"/>
      <c r="AH6" s="16"/>
    </row>
    <row r="7" spans="1:34" ht="19.5" thickBot="1">
      <c r="A7" s="54"/>
      <c r="B7" s="10" t="s">
        <v>7</v>
      </c>
      <c r="C7" s="28" t="s">
        <v>69</v>
      </c>
      <c r="D7" s="24"/>
      <c r="E7" s="25" t="str">
        <f t="shared" si="0"/>
        <v>EC1404006-E6</v>
      </c>
      <c r="F7" s="26">
        <f>IF($C7=$AB$4,$AD$4,IF($C7=$AB$5,$AD$5,IF($C7=FALSE,$AD$4)))</f>
        <v>70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152"/>
      <c r="AA7" s="70"/>
      <c r="AB7" s="132" t="s">
        <v>48</v>
      </c>
      <c r="AC7" s="132" t="s">
        <v>41</v>
      </c>
      <c r="AD7" s="133" t="s">
        <v>42</v>
      </c>
      <c r="AE7" s="133" t="s">
        <v>42</v>
      </c>
      <c r="AF7" s="80"/>
      <c r="AG7" s="70"/>
      <c r="AH7" s="16"/>
    </row>
    <row r="8" spans="1:34" ht="19.5" thickBot="1">
      <c r="A8" s="54"/>
      <c r="B8" s="10" t="s">
        <v>8</v>
      </c>
      <c r="C8" s="27" t="s">
        <v>69</v>
      </c>
      <c r="D8" s="24"/>
      <c r="E8" s="25" t="str">
        <f t="shared" si="0"/>
        <v>EC1404006-E6</v>
      </c>
      <c r="F8" s="26">
        <f t="shared" ref="F8:F9" si="1">IF($C8=$AB$4,$AE$4,IF($C8=$AB$5,$AE$5,IF($C8=FALSE,$AE$4)))</f>
        <v>50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152"/>
      <c r="AA8" s="70"/>
      <c r="AB8" s="133" t="s">
        <v>38</v>
      </c>
      <c r="AC8" s="133" t="s">
        <v>34</v>
      </c>
      <c r="AD8" s="145" t="s">
        <v>64</v>
      </c>
      <c r="AE8" s="145" t="s">
        <v>64</v>
      </c>
      <c r="AF8" s="80"/>
      <c r="AG8" s="70"/>
      <c r="AH8" s="16"/>
    </row>
    <row r="9" spans="1:34" ht="19.5" thickBot="1">
      <c r="A9" s="54"/>
      <c r="B9" s="9" t="s">
        <v>9</v>
      </c>
      <c r="C9" s="147" t="s">
        <v>69</v>
      </c>
      <c r="D9" s="144"/>
      <c r="E9" s="148" t="str">
        <f t="shared" si="0"/>
        <v>EC1404006-E6</v>
      </c>
      <c r="F9" s="149">
        <f t="shared" si="1"/>
        <v>50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152"/>
      <c r="AA9" s="70"/>
      <c r="AB9" s="133" t="s">
        <v>35</v>
      </c>
      <c r="AC9" s="133" t="s">
        <v>27</v>
      </c>
      <c r="AD9" s="133">
        <v>70</v>
      </c>
      <c r="AE9" s="133">
        <v>50</v>
      </c>
      <c r="AF9" s="80"/>
      <c r="AG9" s="70"/>
      <c r="AH9" s="16"/>
    </row>
    <row r="10" spans="1:34" ht="15.75" thickBo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152"/>
      <c r="AA10" s="70"/>
      <c r="AB10" s="133"/>
      <c r="AC10" s="133"/>
      <c r="AD10" s="133"/>
      <c r="AE10" s="133"/>
      <c r="AF10" s="80"/>
      <c r="AG10" s="70"/>
      <c r="AH10" s="16"/>
    </row>
    <row r="11" spans="1:34" ht="19.5" thickBot="1">
      <c r="A11" s="54"/>
      <c r="B11" s="2" t="s">
        <v>1</v>
      </c>
      <c r="C11" s="3" t="s">
        <v>10</v>
      </c>
      <c r="D11" s="11"/>
      <c r="E11" s="4" t="s">
        <v>2</v>
      </c>
      <c r="F11" s="5" t="s">
        <v>3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152"/>
      <c r="AA11" s="70"/>
      <c r="AB11" s="132" t="s">
        <v>51</v>
      </c>
      <c r="AC11" s="132" t="s">
        <v>41</v>
      </c>
      <c r="AD11" s="133" t="s">
        <v>42</v>
      </c>
      <c r="AE11" s="133"/>
      <c r="AF11" s="80"/>
      <c r="AG11" s="70"/>
      <c r="AH11" s="16"/>
    </row>
    <row r="12" spans="1:34" ht="19.5" thickBot="1">
      <c r="A12" s="54"/>
      <c r="B12" s="8" t="s">
        <v>12</v>
      </c>
      <c r="C12" s="23" t="s">
        <v>36</v>
      </c>
      <c r="D12" s="24"/>
      <c r="E12" s="25" t="str">
        <f>IF($C12=$AB$12,$AC$12,IF($C12=$AB$13,$AC$13,IF($C12=FALSE,$AC$12)))</f>
        <v>EC1404007-E6</v>
      </c>
      <c r="F12" s="26">
        <f>IF($C12=$AB$12,$AD$12,IF($C12=$AB$13,$AD$13,IF($C12=FALSE,$AD$12)))</f>
        <v>80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152"/>
      <c r="AA12" s="70"/>
      <c r="AB12" s="133" t="s">
        <v>38</v>
      </c>
      <c r="AC12" s="133" t="s">
        <v>34</v>
      </c>
      <c r="AD12" s="145" t="s">
        <v>64</v>
      </c>
      <c r="AE12" s="133"/>
      <c r="AF12" s="80"/>
      <c r="AG12" s="70"/>
      <c r="AH12" s="16"/>
    </row>
    <row r="13" spans="1:34" ht="19.5" thickBot="1">
      <c r="A13" s="54"/>
      <c r="B13" s="9" t="s">
        <v>13</v>
      </c>
      <c r="C13" s="29" t="s">
        <v>36</v>
      </c>
      <c r="D13" s="144"/>
      <c r="E13" s="30" t="str">
        <f>IF($C13=$AB$12,$AC$12,IF($C13=$AB$13,$AC$13,IF($C13=FALSE,$AC$12)))</f>
        <v>EC1404007-E6</v>
      </c>
      <c r="F13" s="31">
        <f>IF($C13=$AB$12,$AD$12,IF($C13=$AB$13,$AD$13,IF($C13=FALSE,$AD$12)))</f>
        <v>80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152"/>
      <c r="AA13" s="70"/>
      <c r="AB13" s="133" t="s">
        <v>36</v>
      </c>
      <c r="AC13" s="133" t="s">
        <v>26</v>
      </c>
      <c r="AD13" s="133">
        <v>80</v>
      </c>
      <c r="AE13" s="133"/>
      <c r="AF13" s="80"/>
      <c r="AG13" s="70"/>
      <c r="AH13" s="16"/>
    </row>
    <row r="14" spans="1:34" ht="15.75" thickBo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152"/>
      <c r="AA14" s="70"/>
      <c r="AB14" s="133"/>
      <c r="AC14" s="133"/>
      <c r="AD14" s="133"/>
      <c r="AE14" s="133"/>
      <c r="AF14" s="80"/>
      <c r="AG14" s="70"/>
      <c r="AH14" s="16"/>
    </row>
    <row r="15" spans="1:34" ht="19.5" thickBot="1">
      <c r="A15" s="54"/>
      <c r="B15" s="3" t="s">
        <v>1</v>
      </c>
      <c r="C15" s="3" t="s">
        <v>11</v>
      </c>
      <c r="D15" s="11"/>
      <c r="E15" s="4" t="s">
        <v>2</v>
      </c>
      <c r="F15" s="5" t="s">
        <v>3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152"/>
      <c r="AA15" s="70"/>
      <c r="AB15" s="132" t="s">
        <v>50</v>
      </c>
      <c r="AC15" s="132" t="s">
        <v>41</v>
      </c>
      <c r="AD15" s="133" t="s">
        <v>42</v>
      </c>
      <c r="AE15" s="133"/>
      <c r="AF15" s="80"/>
      <c r="AG15" s="70"/>
      <c r="AH15" s="16"/>
    </row>
    <row r="16" spans="1:34" ht="18.75">
      <c r="A16" s="54"/>
      <c r="B16" s="8" t="s">
        <v>14</v>
      </c>
      <c r="C16" s="23" t="s">
        <v>83</v>
      </c>
      <c r="D16" s="32"/>
      <c r="E16" s="25" t="str">
        <f t="shared" ref="E16:E23" si="2">IF($C16=$AB$16,$AC$16,IF($C16=$AB$17,$AC$17,IF($C16=$AB$18,$AC$18, IF($C16=$AB$19, $AC$19,IF($C16=$AB$20,$AC$20,IF($C16=$AB$21,$AC$21,IF($C16=FALSE,$AC$16)))))))</f>
        <v>EC1404001-E6</v>
      </c>
      <c r="F16" s="33">
        <f t="shared" ref="F16:F23" si="3">IF($C16=$AB$16,$AD$16,IF($C16=$AB$17,$AD$17,IF($C16=$AB$18,$AD$18, IF($C16=$AB$19, $AD$19,IF($C16=$AB$20,$AD$20,IF($C16=$AB$21,$AD$21,IF($C16=FALSE,$AD$16)))))))</f>
        <v>575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152"/>
      <c r="AA16" s="70"/>
      <c r="AB16" s="133" t="s">
        <v>38</v>
      </c>
      <c r="AC16" s="133" t="s">
        <v>34</v>
      </c>
      <c r="AD16" s="145" t="s">
        <v>64</v>
      </c>
      <c r="AE16" s="133"/>
      <c r="AF16" s="80"/>
      <c r="AG16" s="70"/>
      <c r="AH16" s="16"/>
    </row>
    <row r="17" spans="1:34" ht="18.75">
      <c r="A17" s="54"/>
      <c r="B17" s="10" t="s">
        <v>15</v>
      </c>
      <c r="C17" s="28" t="s">
        <v>83</v>
      </c>
      <c r="D17" s="34"/>
      <c r="E17" s="35" t="str">
        <f t="shared" si="2"/>
        <v>EC1404001-E6</v>
      </c>
      <c r="F17" s="36">
        <f t="shared" si="3"/>
        <v>575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152"/>
      <c r="AA17" s="70"/>
      <c r="AB17" s="133" t="s">
        <v>83</v>
      </c>
      <c r="AC17" s="133" t="s">
        <v>23</v>
      </c>
      <c r="AD17" s="133">
        <v>575</v>
      </c>
      <c r="AE17" s="133"/>
      <c r="AF17" s="80"/>
      <c r="AG17" s="70"/>
      <c r="AH17" s="16"/>
    </row>
    <row r="18" spans="1:34" ht="18.75">
      <c r="A18" s="54"/>
      <c r="B18" s="10" t="s">
        <v>16</v>
      </c>
      <c r="C18" s="28" t="s">
        <v>83</v>
      </c>
      <c r="D18" s="34"/>
      <c r="E18" s="35" t="str">
        <f t="shared" si="2"/>
        <v>EC1404001-E6</v>
      </c>
      <c r="F18" s="36">
        <f t="shared" si="3"/>
        <v>575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152"/>
      <c r="AA18" s="70"/>
      <c r="AB18" s="133" t="s">
        <v>85</v>
      </c>
      <c r="AC18" s="133" t="s">
        <v>24</v>
      </c>
      <c r="AD18" s="133">
        <v>340</v>
      </c>
      <c r="AE18" s="133"/>
      <c r="AF18" s="80"/>
      <c r="AG18" s="70"/>
      <c r="AH18" s="16"/>
    </row>
    <row r="19" spans="1:34" ht="18.75">
      <c r="A19" s="54"/>
      <c r="B19" s="10" t="s">
        <v>17</v>
      </c>
      <c r="C19" s="28" t="s">
        <v>83</v>
      </c>
      <c r="D19" s="34"/>
      <c r="E19" s="35" t="str">
        <f t="shared" si="2"/>
        <v>EC1404001-E6</v>
      </c>
      <c r="F19" s="36">
        <f t="shared" si="3"/>
        <v>575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152"/>
      <c r="AA19" s="70"/>
      <c r="AB19" s="133" t="s">
        <v>37</v>
      </c>
      <c r="AC19" s="133" t="s">
        <v>25</v>
      </c>
      <c r="AD19" s="133">
        <v>350</v>
      </c>
      <c r="AE19" s="133"/>
      <c r="AF19" s="80"/>
      <c r="AG19" s="70"/>
      <c r="AH19" s="16"/>
    </row>
    <row r="20" spans="1:34" ht="18.75">
      <c r="A20" s="54"/>
      <c r="B20" s="10" t="s">
        <v>18</v>
      </c>
      <c r="C20" s="28" t="s">
        <v>83</v>
      </c>
      <c r="D20" s="34"/>
      <c r="E20" s="35" t="str">
        <f t="shared" si="2"/>
        <v>EC1404001-E6</v>
      </c>
      <c r="F20" s="36">
        <f t="shared" si="3"/>
        <v>575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152"/>
      <c r="AA20" s="70"/>
      <c r="AB20" s="70"/>
      <c r="AC20" s="70"/>
      <c r="AD20" s="70"/>
      <c r="AE20" s="133" t="s">
        <v>82</v>
      </c>
      <c r="AF20" s="133" t="s">
        <v>39</v>
      </c>
      <c r="AG20" s="133">
        <v>600</v>
      </c>
      <c r="AH20" s="133" t="s">
        <v>156</v>
      </c>
    </row>
    <row r="21" spans="1:34" ht="18.75">
      <c r="A21" s="54"/>
      <c r="B21" s="10" t="s">
        <v>19</v>
      </c>
      <c r="C21" s="28" t="s">
        <v>83</v>
      </c>
      <c r="D21" s="34"/>
      <c r="E21" s="35" t="str">
        <f t="shared" si="2"/>
        <v>EC1404001-E6</v>
      </c>
      <c r="F21" s="36">
        <f t="shared" si="3"/>
        <v>575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152"/>
      <c r="AA21" s="70"/>
      <c r="AB21" s="70"/>
      <c r="AC21" s="70"/>
      <c r="AD21" s="70"/>
      <c r="AE21" s="133" t="s">
        <v>86</v>
      </c>
      <c r="AF21" s="133" t="s">
        <v>40</v>
      </c>
      <c r="AG21" s="133">
        <v>600</v>
      </c>
      <c r="AH21" s="133" t="s">
        <v>156</v>
      </c>
    </row>
    <row r="22" spans="1:34" ht="18.75">
      <c r="A22" s="54"/>
      <c r="B22" s="10" t="s">
        <v>20</v>
      </c>
      <c r="C22" s="28" t="s">
        <v>83</v>
      </c>
      <c r="D22" s="34"/>
      <c r="E22" s="35" t="str">
        <f t="shared" si="2"/>
        <v>EC1404001-E6</v>
      </c>
      <c r="F22" s="36">
        <f t="shared" si="3"/>
        <v>575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152"/>
      <c r="AA22" s="70"/>
      <c r="AB22" s="133"/>
      <c r="AC22" s="133"/>
      <c r="AD22" s="133"/>
      <c r="AE22" s="133"/>
      <c r="AF22" s="80"/>
      <c r="AG22" s="70"/>
      <c r="AH22" s="16"/>
    </row>
    <row r="23" spans="1:34" ht="19.5" thickBot="1">
      <c r="A23" s="54"/>
      <c r="B23" s="9" t="s">
        <v>21</v>
      </c>
      <c r="C23" s="28" t="s">
        <v>83</v>
      </c>
      <c r="D23" s="34"/>
      <c r="E23" s="35" t="str">
        <f t="shared" si="2"/>
        <v>EC1404001-E6</v>
      </c>
      <c r="F23" s="36">
        <f t="shared" si="3"/>
        <v>575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152"/>
      <c r="AA23" s="70"/>
      <c r="AB23" s="132" t="s">
        <v>72</v>
      </c>
      <c r="AC23" s="132" t="s">
        <v>41</v>
      </c>
      <c r="AD23" s="133" t="s">
        <v>42</v>
      </c>
      <c r="AE23" s="133"/>
      <c r="AF23" s="80"/>
      <c r="AG23" s="70"/>
      <c r="AH23" s="16"/>
    </row>
    <row r="24" spans="1:34" ht="19.5" thickBot="1">
      <c r="A24" s="54"/>
      <c r="B24" s="9" t="s">
        <v>78</v>
      </c>
      <c r="C24" s="28" t="s">
        <v>83</v>
      </c>
      <c r="D24" s="34"/>
      <c r="E24" s="35" t="str">
        <f t="shared" ref="E24:E25" si="4">IF($C24=$AB$16,$AC$16,IF($C24=$AB$17,$AC$17,IF($C24=$AB$18,$AC$18, IF($C24=$AB$19, $AC$19,IF($C24=$AB$20,$AC$20,IF($C24=$AB$21,$AC$21,IF($C24=FALSE,$AC$16)))))))</f>
        <v>EC1404001-E6</v>
      </c>
      <c r="F24" s="36">
        <f t="shared" ref="F24:F25" si="5">IF($C24=$AB$16,$AD$16,IF($C24=$AB$17,$AD$17,IF($C24=$AB$18,$AD$18, IF($C24=$AB$19, $AD$19,IF($C24=$AB$20,$AD$20,IF($C24=$AB$21,$AD$21,IF($C24=FALSE,$AD$16)))))))</f>
        <v>575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152"/>
      <c r="AA24" s="70"/>
      <c r="AB24" s="133" t="s">
        <v>38</v>
      </c>
      <c r="AC24" s="133" t="s">
        <v>34</v>
      </c>
      <c r="AD24" s="145" t="s">
        <v>64</v>
      </c>
      <c r="AE24" s="133"/>
      <c r="AF24" s="80"/>
      <c r="AG24" s="70"/>
      <c r="AH24" s="16"/>
    </row>
    <row r="25" spans="1:34" ht="19.5" thickBot="1">
      <c r="A25" s="54"/>
      <c r="B25" s="9" t="s">
        <v>79</v>
      </c>
      <c r="C25" s="29" t="s">
        <v>83</v>
      </c>
      <c r="D25" s="37"/>
      <c r="E25" s="30" t="str">
        <f t="shared" si="4"/>
        <v>EC1404001-E6</v>
      </c>
      <c r="F25" s="38">
        <f t="shared" si="5"/>
        <v>575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152"/>
      <c r="AA25" s="70"/>
      <c r="AB25" s="133" t="s">
        <v>71</v>
      </c>
      <c r="AC25" s="133" t="s">
        <v>33</v>
      </c>
      <c r="AD25" s="133">
        <v>800</v>
      </c>
      <c r="AE25" s="133"/>
      <c r="AF25" s="80"/>
      <c r="AG25" s="70"/>
      <c r="AH25" s="16"/>
    </row>
    <row r="26" spans="1:34" ht="15.75" thickBot="1">
      <c r="A26" s="54"/>
      <c r="B26" s="54"/>
      <c r="C26" s="54"/>
      <c r="D26" s="54"/>
      <c r="E26" s="54"/>
      <c r="F26" s="5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54"/>
      <c r="S26" s="54"/>
      <c r="T26" s="54"/>
      <c r="U26" s="54"/>
      <c r="V26" s="54"/>
      <c r="W26" s="54"/>
      <c r="X26" s="54"/>
      <c r="Y26" s="54"/>
      <c r="Z26" s="152"/>
      <c r="AA26" s="70"/>
      <c r="AB26" s="133"/>
      <c r="AC26" s="133"/>
      <c r="AD26" s="133"/>
      <c r="AE26" s="133"/>
      <c r="AF26" s="80"/>
      <c r="AG26" s="70"/>
      <c r="AH26" s="16"/>
    </row>
    <row r="27" spans="1:34" ht="19.5" thickBot="1">
      <c r="A27" s="54"/>
      <c r="B27" s="3" t="s">
        <v>1</v>
      </c>
      <c r="C27" s="3" t="s">
        <v>80</v>
      </c>
      <c r="D27" s="11"/>
      <c r="E27" s="4" t="s">
        <v>2</v>
      </c>
      <c r="F27" s="5" t="s">
        <v>3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54"/>
      <c r="S27" s="54"/>
      <c r="T27" s="54"/>
      <c r="U27" s="54"/>
      <c r="V27" s="54"/>
      <c r="W27" s="54"/>
      <c r="X27" s="54"/>
      <c r="Y27" s="54"/>
      <c r="Z27" s="152"/>
      <c r="AA27" s="70"/>
      <c r="AB27" s="132" t="s">
        <v>73</v>
      </c>
      <c r="AC27" s="132" t="s">
        <v>41</v>
      </c>
      <c r="AD27" s="133" t="s">
        <v>42</v>
      </c>
      <c r="AE27" s="133"/>
      <c r="AF27" s="80"/>
      <c r="AG27" s="70"/>
      <c r="AH27" s="16"/>
    </row>
    <row r="28" spans="1:34" ht="19.5" thickBot="1">
      <c r="A28" s="54"/>
      <c r="B28" s="8">
        <v>1</v>
      </c>
      <c r="C28" s="23" t="s">
        <v>74</v>
      </c>
      <c r="D28" s="39"/>
      <c r="E28" s="40" t="str">
        <f>IF($C28=$AB$28,$AC$28,IF($C28=$AB$29,$AC$29,IF($C28=FALSE,$AC$28)))</f>
        <v>EC1411001-E6</v>
      </c>
      <c r="F28" s="26">
        <f>IF($C28=$AB$28,$AD$28,IF($C28=$AB$29,$AD$29,IF($C28=FALSE,$AD$28)))</f>
        <v>150</v>
      </c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54"/>
      <c r="S28" s="54"/>
      <c r="T28" s="54"/>
      <c r="U28" s="54"/>
      <c r="V28" s="54"/>
      <c r="W28" s="54"/>
      <c r="X28" s="54"/>
      <c r="Y28" s="54"/>
      <c r="Z28" s="152"/>
      <c r="AA28" s="70"/>
      <c r="AB28" s="133" t="s">
        <v>38</v>
      </c>
      <c r="AC28" s="133" t="s">
        <v>34</v>
      </c>
      <c r="AD28" s="145" t="s">
        <v>64</v>
      </c>
      <c r="AE28" s="133"/>
      <c r="AF28" s="80"/>
      <c r="AG28" s="70"/>
      <c r="AH28" s="16"/>
    </row>
    <row r="29" spans="1:34" ht="19.5" thickBot="1">
      <c r="A29" s="54"/>
      <c r="B29" s="9">
        <v>2</v>
      </c>
      <c r="C29" s="29" t="s">
        <v>74</v>
      </c>
      <c r="D29" s="126"/>
      <c r="E29" s="41" t="str">
        <f>IF($C29=$AB$28,$AC$28,IF($C29=$AB$29,$AC$29,IF($C29=FALSE,$AC$28)))</f>
        <v>EC1411001-E6</v>
      </c>
      <c r="F29" s="31">
        <f>IF($C29=$AB$28,$AD$28,IF($C29=$AB$29,$AD$29,IF($C29=FALSE,$AD$28)))</f>
        <v>150</v>
      </c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54"/>
      <c r="S29" s="54"/>
      <c r="T29" s="54"/>
      <c r="U29" s="54"/>
      <c r="V29" s="54"/>
      <c r="W29" s="54"/>
      <c r="X29" s="54"/>
      <c r="Y29" s="54"/>
      <c r="Z29" s="152"/>
      <c r="AA29" s="70"/>
      <c r="AB29" s="133" t="s">
        <v>74</v>
      </c>
      <c r="AC29" s="133" t="s">
        <v>31</v>
      </c>
      <c r="AD29" s="133">
        <v>150</v>
      </c>
      <c r="AE29" s="133"/>
      <c r="AF29" s="80"/>
      <c r="AG29" s="70"/>
      <c r="AH29" s="16"/>
    </row>
    <row r="30" spans="1:34" ht="15.75" thickBot="1">
      <c r="A30" s="54"/>
      <c r="B30" s="54"/>
      <c r="C30" s="54"/>
      <c r="D30" s="54"/>
      <c r="E30" s="54"/>
      <c r="F30" s="54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54"/>
      <c r="S30" s="54"/>
      <c r="T30" s="54"/>
      <c r="U30" s="54"/>
      <c r="V30" s="54"/>
      <c r="W30" s="54"/>
      <c r="X30" s="54"/>
      <c r="Y30" s="54"/>
      <c r="Z30" s="152"/>
      <c r="AA30" s="70"/>
      <c r="AB30" s="133"/>
      <c r="AC30" s="133"/>
      <c r="AD30" s="133"/>
      <c r="AE30" s="133"/>
      <c r="AF30" s="80"/>
      <c r="AG30" s="70"/>
      <c r="AH30" s="16"/>
    </row>
    <row r="31" spans="1:34" ht="19.5" thickBot="1">
      <c r="A31" s="54"/>
      <c r="B31" s="3" t="s">
        <v>1</v>
      </c>
      <c r="C31" s="3" t="s">
        <v>81</v>
      </c>
      <c r="D31" s="11"/>
      <c r="E31" s="4" t="s">
        <v>2</v>
      </c>
      <c r="F31" s="5" t="s">
        <v>3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54"/>
      <c r="S31" s="54"/>
      <c r="T31" s="54"/>
      <c r="U31" s="54"/>
      <c r="V31" s="54"/>
      <c r="W31" s="54"/>
      <c r="X31" s="54"/>
      <c r="Y31" s="54"/>
      <c r="Z31" s="152"/>
      <c r="AA31" s="70"/>
      <c r="AB31" s="132" t="s">
        <v>73</v>
      </c>
      <c r="AC31" s="132" t="s">
        <v>41</v>
      </c>
      <c r="AD31" s="133" t="s">
        <v>42</v>
      </c>
      <c r="AE31" s="133"/>
      <c r="AF31" s="80"/>
      <c r="AG31" s="70"/>
      <c r="AH31" s="16"/>
    </row>
    <row r="32" spans="1:34" ht="19.5" thickBot="1">
      <c r="A32" s="54"/>
      <c r="B32" s="8">
        <v>1</v>
      </c>
      <c r="C32" s="23" t="s">
        <v>75</v>
      </c>
      <c r="D32" s="39"/>
      <c r="E32" s="40" t="str">
        <f>IF($C32=$AB$32,$AC$32,IF($C32=$AB$33,$AC$33,IF($C32=FALSE,$AC$32)))</f>
        <v>EC1411002-E6</v>
      </c>
      <c r="F32" s="26">
        <f>IF($C32=$AB$32,$AD$32,IF($C32=$AB$33,$AD$33,IF($C32=FALSE,$AD$33)))</f>
        <v>65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54"/>
      <c r="S32" s="54"/>
      <c r="T32" s="54"/>
      <c r="U32" s="54"/>
      <c r="V32" s="54"/>
      <c r="W32" s="54"/>
      <c r="X32" s="54"/>
      <c r="Y32" s="54"/>
      <c r="Z32" s="152"/>
      <c r="AA32" s="70"/>
      <c r="AB32" s="133" t="s">
        <v>38</v>
      </c>
      <c r="AC32" s="133" t="s">
        <v>34</v>
      </c>
      <c r="AD32" s="145" t="s">
        <v>64</v>
      </c>
      <c r="AE32" s="133"/>
      <c r="AF32" s="80"/>
      <c r="AG32" s="70"/>
      <c r="AH32" s="16"/>
    </row>
    <row r="33" spans="1:34" ht="19.5" thickBot="1">
      <c r="A33" s="54"/>
      <c r="B33" s="9">
        <v>2</v>
      </c>
      <c r="C33" s="29" t="s">
        <v>75</v>
      </c>
      <c r="D33" s="126"/>
      <c r="E33" s="41" t="str">
        <f>IF($C33=$AB$32,$AC$32,IF($C33=$AB$33,$AC$33,IF($C33=FALSE,$AC$32)))</f>
        <v>EC1411002-E6</v>
      </c>
      <c r="F33" s="31">
        <f>IF($C33=$AB$32,$AD$32,IF($C33=$AB$33,$AD$33,IF($C33=FALSE,$AD$33)))</f>
        <v>65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54"/>
      <c r="S33" s="54"/>
      <c r="T33" s="54"/>
      <c r="U33" s="54"/>
      <c r="V33" s="54"/>
      <c r="W33" s="54"/>
      <c r="X33" s="54"/>
      <c r="Y33" s="54"/>
      <c r="Z33" s="152"/>
      <c r="AA33" s="70"/>
      <c r="AB33" s="133" t="s">
        <v>75</v>
      </c>
      <c r="AC33" s="133" t="s">
        <v>32</v>
      </c>
      <c r="AD33" s="133">
        <v>65</v>
      </c>
      <c r="AE33" s="133"/>
      <c r="AF33" s="80"/>
      <c r="AG33" s="70"/>
      <c r="AH33" s="16"/>
    </row>
    <row r="34" spans="1:34" ht="15.75" thickBot="1">
      <c r="A34" s="54"/>
      <c r="B34" s="54"/>
      <c r="C34" s="54"/>
      <c r="D34" s="54"/>
      <c r="E34" s="54"/>
      <c r="F34" s="54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54"/>
      <c r="S34" s="54"/>
      <c r="T34" s="54"/>
      <c r="U34" s="54"/>
      <c r="V34" s="54"/>
      <c r="W34" s="54"/>
      <c r="X34" s="54"/>
      <c r="Y34" s="54"/>
      <c r="Z34" s="152"/>
      <c r="AA34" s="70"/>
      <c r="AB34" s="133"/>
      <c r="AC34" s="133"/>
      <c r="AD34" s="133"/>
      <c r="AE34" s="133"/>
      <c r="AF34" s="80"/>
      <c r="AG34" s="70"/>
      <c r="AH34" s="16"/>
    </row>
    <row r="35" spans="1:34" ht="19.5" thickBot="1">
      <c r="A35" s="54"/>
      <c r="B35" s="3" t="s">
        <v>1</v>
      </c>
      <c r="C35" s="3" t="s">
        <v>53</v>
      </c>
      <c r="D35" s="11"/>
      <c r="E35" s="4" t="s">
        <v>2</v>
      </c>
      <c r="F35" s="5" t="s">
        <v>3</v>
      </c>
      <c r="G35" s="74"/>
      <c r="H35" s="75"/>
      <c r="I35" s="75"/>
      <c r="J35" s="75"/>
      <c r="K35" s="62"/>
      <c r="L35" s="62"/>
      <c r="M35" s="62"/>
      <c r="N35" s="62"/>
      <c r="O35" s="62"/>
      <c r="P35" s="62"/>
      <c r="Q35" s="62"/>
      <c r="R35" s="54"/>
      <c r="S35" s="54"/>
      <c r="T35" s="54"/>
      <c r="U35" s="54"/>
      <c r="V35" s="54"/>
      <c r="W35" s="54"/>
      <c r="X35" s="54"/>
      <c r="Y35" s="54"/>
      <c r="Z35" s="152"/>
      <c r="AA35" s="70"/>
      <c r="AB35" s="132" t="s">
        <v>49</v>
      </c>
      <c r="AC35" s="132" t="s">
        <v>41</v>
      </c>
      <c r="AD35" s="133" t="s">
        <v>42</v>
      </c>
      <c r="AE35" s="133"/>
      <c r="AF35" s="80"/>
      <c r="AG35" s="70"/>
      <c r="AH35" s="16"/>
    </row>
    <row r="36" spans="1:34" ht="19.5" thickBot="1">
      <c r="A36" s="54"/>
      <c r="B36" s="8" t="s">
        <v>54</v>
      </c>
      <c r="C36" s="23" t="s">
        <v>44</v>
      </c>
      <c r="D36" s="24"/>
      <c r="E36" s="25" t="str">
        <f t="shared" ref="E36:E41" si="6">IF($C36=$AB$36,$AC$36,IF($C36=$AB$37,$AC$37,IF($C36=$AB$38,$AC$38, IF($C36=$AB$39, $AC$39,IF($C36=$AB$40,$AC$40,IF($C36=$AB$41,$AC$41,IF($C36=FALSE,$AC$36)))))))</f>
        <v>EC1405A01-E6</v>
      </c>
      <c r="F36" s="33">
        <f t="shared" ref="F36:F41" si="7">IF($C36=$AB$36,$AD$36,IF($C36=$AB$37,$AD$37,IF($C36=$AB$38,$AD$38, IF($C36=$AB$39, $AD$39,IF($C36=$AB$40,$AD$40,IF($C36=$AB$41,$AD$41,IF($C36=FALSE,$AD$36)))))))</f>
        <v>2000</v>
      </c>
      <c r="G36" s="80">
        <f t="shared" ref="G36:G41" si="8">IF($C36=$AB$37, 1,IF($C36=$AB$39,1,IF($C36=$AB$38,2,IF($C36=$AB$41,2,IF($C36=$AB$40,3,0)))))</f>
        <v>2</v>
      </c>
      <c r="H36" s="75"/>
      <c r="I36" s="75"/>
      <c r="J36" s="75"/>
      <c r="K36" s="62"/>
      <c r="L36" s="62"/>
      <c r="M36" s="62"/>
      <c r="N36" s="62"/>
      <c r="O36" s="62"/>
      <c r="P36" s="62"/>
      <c r="Q36" s="62"/>
      <c r="R36" s="54"/>
      <c r="S36" s="54"/>
      <c r="T36" s="54"/>
      <c r="U36" s="54"/>
      <c r="V36" s="54"/>
      <c r="W36" s="54"/>
      <c r="X36" s="54"/>
      <c r="Y36" s="54"/>
      <c r="Z36" s="152"/>
      <c r="AA36" s="70"/>
      <c r="AB36" s="133" t="s">
        <v>38</v>
      </c>
      <c r="AC36" s="133" t="s">
        <v>34</v>
      </c>
      <c r="AD36" s="145">
        <v>0</v>
      </c>
      <c r="AE36" s="133"/>
      <c r="AF36" s="80"/>
      <c r="AG36" s="70"/>
      <c r="AH36" s="16"/>
    </row>
    <row r="37" spans="1:34" ht="19.5" thickBot="1">
      <c r="A37" s="54"/>
      <c r="B37" s="10" t="s">
        <v>55</v>
      </c>
      <c r="C37" s="28" t="s">
        <v>44</v>
      </c>
      <c r="D37" s="24"/>
      <c r="E37" s="35" t="str">
        <f t="shared" si="6"/>
        <v>EC1405A01-E6</v>
      </c>
      <c r="F37" s="36">
        <f t="shared" si="7"/>
        <v>2000</v>
      </c>
      <c r="G37" s="80">
        <f t="shared" si="8"/>
        <v>2</v>
      </c>
      <c r="H37" s="75"/>
      <c r="I37" s="75"/>
      <c r="J37" s="75"/>
      <c r="K37" s="62"/>
      <c r="L37" s="62"/>
      <c r="M37" s="62"/>
      <c r="N37" s="62"/>
      <c r="O37" s="62"/>
      <c r="P37" s="62"/>
      <c r="Q37" s="62"/>
      <c r="R37" s="54"/>
      <c r="S37" s="54"/>
      <c r="T37" s="54"/>
      <c r="U37" s="54"/>
      <c r="V37" s="54"/>
      <c r="W37" s="54"/>
      <c r="X37" s="54"/>
      <c r="Y37" s="54"/>
      <c r="Z37" s="152"/>
      <c r="AA37" s="70"/>
      <c r="AB37" s="133" t="s">
        <v>43</v>
      </c>
      <c r="AC37" s="133" t="s">
        <v>28</v>
      </c>
      <c r="AD37" s="133">
        <v>1200</v>
      </c>
      <c r="AE37" s="133"/>
      <c r="AF37" s="80"/>
      <c r="AG37" s="70"/>
      <c r="AH37" s="16"/>
    </row>
    <row r="38" spans="1:34" ht="19.5" thickBot="1">
      <c r="A38" s="54"/>
      <c r="B38" s="10" t="s">
        <v>56</v>
      </c>
      <c r="C38" s="28" t="s">
        <v>44</v>
      </c>
      <c r="D38" s="24"/>
      <c r="E38" s="35" t="str">
        <f t="shared" si="6"/>
        <v>EC1405A01-E6</v>
      </c>
      <c r="F38" s="36">
        <f t="shared" si="7"/>
        <v>2000</v>
      </c>
      <c r="G38" s="80">
        <f t="shared" si="8"/>
        <v>2</v>
      </c>
      <c r="H38" s="75"/>
      <c r="I38" s="75"/>
      <c r="J38" s="75"/>
      <c r="K38" s="62"/>
      <c r="L38" s="62"/>
      <c r="M38" s="62"/>
      <c r="N38" s="62"/>
      <c r="O38" s="62"/>
      <c r="P38" s="62"/>
      <c r="Q38" s="62"/>
      <c r="R38" s="54"/>
      <c r="S38" s="54"/>
      <c r="T38" s="54"/>
      <c r="U38" s="54"/>
      <c r="V38" s="54"/>
      <c r="W38" s="54"/>
      <c r="X38" s="54"/>
      <c r="Y38" s="54"/>
      <c r="Z38" s="152"/>
      <c r="AA38" s="70"/>
      <c r="AB38" s="133" t="s">
        <v>44</v>
      </c>
      <c r="AC38" s="133" t="s">
        <v>28</v>
      </c>
      <c r="AD38" s="133">
        <v>2000</v>
      </c>
      <c r="AE38" s="133"/>
      <c r="AF38" s="80"/>
      <c r="AG38" s="70"/>
      <c r="AH38" s="16"/>
    </row>
    <row r="39" spans="1:34" ht="19.5" thickBot="1">
      <c r="A39" s="54"/>
      <c r="B39" s="10" t="s">
        <v>57</v>
      </c>
      <c r="C39" s="28" t="s">
        <v>44</v>
      </c>
      <c r="D39" s="24"/>
      <c r="E39" s="35" t="str">
        <f t="shared" si="6"/>
        <v>EC1405A01-E6</v>
      </c>
      <c r="F39" s="36">
        <f t="shared" si="7"/>
        <v>2000</v>
      </c>
      <c r="G39" s="80">
        <f t="shared" si="8"/>
        <v>2</v>
      </c>
      <c r="H39" s="75"/>
      <c r="I39" s="75"/>
      <c r="J39" s="75"/>
      <c r="K39" s="62"/>
      <c r="L39" s="62"/>
      <c r="M39" s="62"/>
      <c r="N39" s="62"/>
      <c r="O39" s="62"/>
      <c r="P39" s="62"/>
      <c r="Q39" s="62"/>
      <c r="R39" s="54"/>
      <c r="S39" s="54"/>
      <c r="T39" s="54"/>
      <c r="U39" s="54"/>
      <c r="V39" s="54"/>
      <c r="W39" s="54"/>
      <c r="X39" s="54"/>
      <c r="Y39" s="54"/>
      <c r="Z39" s="152"/>
      <c r="AA39" s="70"/>
      <c r="AB39" s="70"/>
      <c r="AC39" s="70"/>
      <c r="AD39" s="70"/>
      <c r="AE39" s="133" t="s">
        <v>45</v>
      </c>
      <c r="AF39" s="133" t="s">
        <v>29</v>
      </c>
      <c r="AG39" s="133">
        <v>1200</v>
      </c>
      <c r="AH39" s="133" t="s">
        <v>156</v>
      </c>
    </row>
    <row r="40" spans="1:34" ht="19.5" thickBot="1">
      <c r="A40" s="54"/>
      <c r="B40" s="10" t="s">
        <v>58</v>
      </c>
      <c r="C40" s="28" t="s">
        <v>44</v>
      </c>
      <c r="D40" s="24"/>
      <c r="E40" s="35" t="str">
        <f t="shared" si="6"/>
        <v>EC1405A01-E6</v>
      </c>
      <c r="F40" s="36">
        <f t="shared" si="7"/>
        <v>2000</v>
      </c>
      <c r="G40" s="80">
        <f t="shared" si="8"/>
        <v>2</v>
      </c>
      <c r="H40" s="75"/>
      <c r="I40" s="75"/>
      <c r="J40" s="75"/>
      <c r="K40" s="62"/>
      <c r="L40" s="62"/>
      <c r="M40" s="62"/>
      <c r="N40" s="62"/>
      <c r="O40" s="62"/>
      <c r="P40" s="62"/>
      <c r="Q40" s="62"/>
      <c r="R40" s="54"/>
      <c r="S40" s="54"/>
      <c r="T40" s="54"/>
      <c r="U40" s="54"/>
      <c r="V40" s="54"/>
      <c r="W40" s="54"/>
      <c r="X40" s="54"/>
      <c r="Y40" s="54"/>
      <c r="Z40" s="152"/>
      <c r="AA40" s="70"/>
      <c r="AB40" s="70"/>
      <c r="AC40" s="70"/>
      <c r="AD40" s="70"/>
      <c r="AE40" s="133" t="s">
        <v>46</v>
      </c>
      <c r="AF40" s="133" t="s">
        <v>29</v>
      </c>
      <c r="AG40" s="133">
        <v>2725</v>
      </c>
      <c r="AH40" s="133" t="s">
        <v>156</v>
      </c>
    </row>
    <row r="41" spans="1:34" ht="19.5" thickBot="1">
      <c r="A41" s="54"/>
      <c r="B41" s="9" t="s">
        <v>59</v>
      </c>
      <c r="C41" s="29" t="s">
        <v>44</v>
      </c>
      <c r="D41" s="144"/>
      <c r="E41" s="30" t="str">
        <f t="shared" si="6"/>
        <v>EC1405A01-E6</v>
      </c>
      <c r="F41" s="38">
        <f t="shared" si="7"/>
        <v>2000</v>
      </c>
      <c r="G41" s="80">
        <f t="shared" si="8"/>
        <v>2</v>
      </c>
      <c r="H41" s="75"/>
      <c r="I41" s="75"/>
      <c r="J41" s="75"/>
      <c r="K41" s="62"/>
      <c r="L41" s="62"/>
      <c r="M41" s="62"/>
      <c r="N41" s="62"/>
      <c r="O41" s="62"/>
      <c r="P41" s="62"/>
      <c r="Q41" s="62"/>
      <c r="R41" s="54"/>
      <c r="S41" s="54"/>
      <c r="T41" s="54"/>
      <c r="U41" s="54"/>
      <c r="V41" s="54"/>
      <c r="W41" s="54"/>
      <c r="X41" s="54"/>
      <c r="Y41" s="54"/>
      <c r="Z41" s="152"/>
      <c r="AA41" s="70"/>
      <c r="AB41" s="70"/>
      <c r="AC41" s="70"/>
      <c r="AD41" s="70"/>
      <c r="AE41" s="133" t="s">
        <v>47</v>
      </c>
      <c r="AF41" s="133" t="s">
        <v>30</v>
      </c>
      <c r="AG41" s="133">
        <v>2000</v>
      </c>
      <c r="AH41" s="133" t="s">
        <v>156</v>
      </c>
    </row>
    <row r="42" spans="1:34" ht="15.75" thickBot="1">
      <c r="A42" s="54"/>
      <c r="C42" s="75"/>
      <c r="D42" s="75"/>
      <c r="E42" s="58" t="s">
        <v>68</v>
      </c>
      <c r="F42" s="45">
        <f>SUM(F36:F41)</f>
        <v>12000</v>
      </c>
      <c r="G42" s="80"/>
      <c r="H42" s="75"/>
      <c r="I42" s="75"/>
      <c r="J42" s="75"/>
      <c r="K42" s="62"/>
      <c r="L42" s="62"/>
      <c r="M42" s="62"/>
      <c r="N42" s="62"/>
      <c r="O42" s="62"/>
      <c r="P42" s="62"/>
      <c r="Q42" s="62"/>
      <c r="R42" s="54"/>
      <c r="S42" s="54"/>
      <c r="T42" s="54"/>
      <c r="U42" s="54"/>
      <c r="V42" s="54"/>
      <c r="W42" s="54"/>
      <c r="X42" s="54"/>
      <c r="Y42" s="54"/>
      <c r="Z42" s="152"/>
      <c r="AA42" s="152"/>
      <c r="AB42" s="153"/>
      <c r="AC42" s="153"/>
      <c r="AD42" s="153"/>
      <c r="AE42" s="153"/>
      <c r="AF42" s="153"/>
      <c r="AG42" s="152"/>
      <c r="AH42" s="154"/>
    </row>
    <row r="43" spans="1:34" ht="15.75" thickBot="1">
      <c r="A43" s="54"/>
      <c r="B43" s="54"/>
      <c r="C43" s="74"/>
      <c r="D43" s="80">
        <f>COUNTIF($G$36:$G$41,1)</f>
        <v>0</v>
      </c>
      <c r="E43" s="80">
        <f>COUNTIF($G$36:$G$41,2)</f>
        <v>6</v>
      </c>
      <c r="F43" s="22">
        <f>COUNTIF($G$36:$G$41,3)</f>
        <v>0</v>
      </c>
      <c r="G43" s="80">
        <f>$D$43+$E$43+F$43</f>
        <v>6</v>
      </c>
      <c r="H43" s="80">
        <f>MOD(G43,2)</f>
        <v>0</v>
      </c>
      <c r="I43" s="74"/>
      <c r="J43" s="74"/>
      <c r="K43" s="63"/>
      <c r="L43" s="63"/>
      <c r="M43" s="62"/>
      <c r="N43" s="62"/>
      <c r="O43" s="62"/>
      <c r="P43" s="62"/>
      <c r="Q43" s="62"/>
      <c r="R43" s="54"/>
      <c r="S43" s="54"/>
      <c r="T43" s="54"/>
      <c r="U43" s="54"/>
      <c r="V43" s="54"/>
      <c r="W43" s="54"/>
      <c r="X43" s="54"/>
      <c r="Y43" s="54"/>
      <c r="Z43" s="152"/>
      <c r="AA43" s="152"/>
      <c r="AB43" s="153"/>
      <c r="AC43" s="153"/>
      <c r="AD43" s="153"/>
      <c r="AE43" s="153"/>
      <c r="AF43" s="153"/>
      <c r="AG43" s="152"/>
      <c r="AH43" s="154"/>
    </row>
    <row r="44" spans="1:34" ht="32.25" thickBot="1">
      <c r="A44" s="54"/>
      <c r="B44" s="54"/>
      <c r="C44" s="75"/>
      <c r="D44" s="75"/>
      <c r="E44" s="14" t="s">
        <v>65</v>
      </c>
      <c r="F44" s="13" t="s">
        <v>66</v>
      </c>
      <c r="G44" s="15" t="s">
        <v>67</v>
      </c>
      <c r="H44" s="74"/>
      <c r="I44" s="74"/>
      <c r="J44" s="74"/>
      <c r="K44" s="74"/>
      <c r="L44" s="63"/>
      <c r="M44" s="62"/>
      <c r="N44" s="62"/>
      <c r="O44" s="62"/>
      <c r="P44" s="62"/>
      <c r="Q44" s="62"/>
      <c r="R44" s="54"/>
      <c r="S44" s="54"/>
      <c r="T44" s="54"/>
      <c r="U44" s="54"/>
      <c r="V44" s="54"/>
      <c r="W44" s="54"/>
      <c r="X44" s="54"/>
      <c r="Y44" s="54"/>
      <c r="Z44" s="152"/>
      <c r="AA44" s="152"/>
      <c r="AB44" s="152"/>
      <c r="AC44" s="152"/>
      <c r="AD44" s="152"/>
      <c r="AE44" s="152"/>
      <c r="AF44" s="152"/>
      <c r="AG44" s="152"/>
      <c r="AH44" s="154"/>
    </row>
    <row r="45" spans="1:34" ht="19.5" thickBot="1">
      <c r="A45" s="54"/>
      <c r="B45" s="6"/>
      <c r="C45" s="17" t="s">
        <v>62</v>
      </c>
      <c r="D45" s="7"/>
      <c r="E45" s="42">
        <f>IF(D$43&gt;0,$G$43*1200,IF($E$43&gt;0,$G$43*2000,IF($F43&gt;0,$G$43*2725,0)))</f>
        <v>12000</v>
      </c>
      <c r="F45" s="42">
        <f>IF(D$43&gt;0,($G$43-1)*1200,IF($E$43&gt;0,($G$43-1)*2000,IF($F43&gt;0,($G$43-1)*2725,0)))</f>
        <v>10000</v>
      </c>
      <c r="G45" s="42">
        <f>IF($D$43&gt;0,(($G$43-$H$43)/2)*1200,IF($E$43&gt;0,(($G$43-$H$43)/2)*2000,IF($F$43&gt;0,(($G$43-$H$43)/2)*2725,0)))</f>
        <v>6000</v>
      </c>
      <c r="H45" s="74"/>
      <c r="I45" s="74"/>
      <c r="J45" s="74"/>
      <c r="K45" s="74"/>
      <c r="L45" s="63"/>
      <c r="M45" s="62"/>
      <c r="N45" s="62"/>
      <c r="O45" s="62"/>
      <c r="P45" s="62"/>
      <c r="Q45" s="62"/>
      <c r="R45" s="54"/>
      <c r="S45" s="54"/>
      <c r="T45" s="54"/>
      <c r="U45" s="54"/>
      <c r="V45" s="54"/>
      <c r="W45" s="54"/>
      <c r="X45" s="54"/>
      <c r="Y45" s="54"/>
      <c r="Z45" s="152"/>
      <c r="AA45" s="152"/>
      <c r="AB45" s="152"/>
      <c r="AC45" s="152"/>
      <c r="AD45" s="152"/>
      <c r="AE45" s="152"/>
      <c r="AF45" s="152"/>
      <c r="AG45" s="152"/>
      <c r="AH45" s="154"/>
    </row>
    <row r="46" spans="1:34" ht="19.5" thickBot="1">
      <c r="A46" s="54"/>
      <c r="B46" s="6"/>
      <c r="C46" s="17" t="s">
        <v>52</v>
      </c>
      <c r="D46" s="7"/>
      <c r="E46" s="43">
        <f>SUM(F4:F9)+SUM(F12:F13)+SUM(F16:F25)+SUM(F28:F29)+SUM(F32:F33)</f>
        <v>6680</v>
      </c>
      <c r="F46" s="44">
        <f>E46</f>
        <v>6680</v>
      </c>
      <c r="G46" s="45">
        <f>E46</f>
        <v>6680</v>
      </c>
      <c r="H46" s="74"/>
      <c r="I46" s="74"/>
      <c r="J46" s="74"/>
      <c r="K46" s="74"/>
      <c r="L46" s="65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152"/>
      <c r="AA46" s="152"/>
      <c r="AB46" s="152"/>
      <c r="AC46" s="152"/>
      <c r="AD46" s="152"/>
      <c r="AE46" s="152"/>
      <c r="AF46" s="152"/>
      <c r="AG46" s="152"/>
    </row>
    <row r="47" spans="1:34" ht="19.5" thickBot="1">
      <c r="A47" s="54"/>
      <c r="B47" s="6"/>
      <c r="C47" s="17" t="s">
        <v>63</v>
      </c>
      <c r="D47" s="7"/>
      <c r="E47" s="46">
        <f>E45-$E46</f>
        <v>5320</v>
      </c>
      <c r="F47" s="46">
        <f>F45-$E46</f>
        <v>3320</v>
      </c>
      <c r="G47" s="46">
        <f>G45-$E46</f>
        <v>-680</v>
      </c>
      <c r="H47" s="74"/>
      <c r="I47" s="74"/>
      <c r="J47" s="74"/>
      <c r="K47" s="74"/>
      <c r="L47" s="65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152"/>
      <c r="AA47" s="152"/>
      <c r="AB47" s="152"/>
      <c r="AC47" s="152"/>
      <c r="AD47" s="152"/>
      <c r="AE47" s="152"/>
      <c r="AF47" s="152"/>
      <c r="AG47" s="152"/>
    </row>
    <row r="48" spans="1:34" ht="15.75">
      <c r="A48" s="54"/>
      <c r="B48" s="54"/>
      <c r="C48" s="82" t="s">
        <v>152</v>
      </c>
      <c r="D48" s="54"/>
      <c r="E48" s="54"/>
      <c r="F48" s="54"/>
      <c r="G48" s="54"/>
      <c r="H48" s="54"/>
      <c r="I48" s="75"/>
      <c r="J48" s="75"/>
      <c r="K48" s="75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75">
      <c r="A49" s="54"/>
      <c r="B49" s="54"/>
      <c r="C49" s="141" t="s">
        <v>153</v>
      </c>
      <c r="D49" s="54"/>
      <c r="E49" s="54"/>
      <c r="F49" s="54"/>
      <c r="G49" s="54"/>
      <c r="H49" s="54"/>
      <c r="I49" s="75"/>
      <c r="J49" s="75"/>
      <c r="K49" s="75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75">
      <c r="A50" s="54"/>
      <c r="B50" s="54"/>
      <c r="C50" s="141"/>
      <c r="D50" s="54"/>
      <c r="E50" s="54"/>
      <c r="F50" s="54"/>
      <c r="G50" s="54"/>
      <c r="H50" s="54"/>
      <c r="I50" s="75"/>
      <c r="J50" s="75"/>
      <c r="K50" s="75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</sheetData>
  <sheetProtection password="80A1" sheet="1" objects="1" scenarios="1" selectLockedCells="1"/>
  <conditionalFormatting sqref="E47:G47">
    <cfRule type="cellIs" dxfId="4" priority="1" operator="lessThan">
      <formula>0</formula>
    </cfRule>
  </conditionalFormatting>
  <dataValidations count="6">
    <dataValidation type="list" allowBlank="1" showInputMessage="1" showErrorMessage="1" sqref="C4:C9">
      <formula1>$AB$4:$AB$5</formula1>
    </dataValidation>
    <dataValidation type="list" allowBlank="1" showInputMessage="1" showErrorMessage="1" sqref="C12:C13">
      <formula1>$AB$12:$AB$13</formula1>
    </dataValidation>
    <dataValidation type="list" allowBlank="1" showInputMessage="1" showErrorMessage="1" sqref="C16:C25">
      <formula1>$AB$16:$AB$21</formula1>
    </dataValidation>
    <dataValidation type="list" allowBlank="1" showInputMessage="1" showErrorMessage="1" sqref="C32:C33">
      <formula1>$AB$32:$AB$33</formula1>
    </dataValidation>
    <dataValidation type="list" allowBlank="1" showInputMessage="1" showErrorMessage="1" sqref="C28:C29">
      <formula1>$AB$28:$AB$29</formula1>
    </dataValidation>
    <dataValidation type="list" allowBlank="1" showInputMessage="1" showErrorMessage="1" sqref="C36:C41">
      <formula1>$AB$36:$AB$40</formula1>
    </dataValidation>
  </dataValidations>
  <pageMargins left="0.7" right="0.7" top="0.75" bottom="0.75" header="0.3" footer="0.3"/>
  <pageSetup orientation="portrait" r:id="rId1"/>
  <ignoredErrors>
    <ignoredError sqref="F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99"/>
  <sheetViews>
    <sheetView zoomScale="70" zoomScaleNormal="70" workbookViewId="0">
      <selection activeCell="C18" sqref="C18"/>
    </sheetView>
  </sheetViews>
  <sheetFormatPr defaultRowHeight="15"/>
  <cols>
    <col min="2" max="2" width="6.140625" customWidth="1"/>
    <col min="3" max="3" width="58.5703125" customWidth="1"/>
    <col min="4" max="4" width="3.140625" customWidth="1"/>
    <col min="5" max="5" width="20.28515625" customWidth="1"/>
    <col min="6" max="6" width="14.7109375" customWidth="1"/>
    <col min="7" max="7" width="14.28515625" style="54" customWidth="1"/>
    <col min="8" max="8" width="11.85546875" style="54" customWidth="1"/>
    <col min="9" max="27" width="9.140625" style="54" customWidth="1"/>
    <col min="28" max="28" width="41.7109375" style="75" customWidth="1"/>
    <col min="29" max="29" width="22" style="75" customWidth="1"/>
    <col min="30" max="30" width="9.140625" style="1"/>
    <col min="31" max="31" width="12.85546875" style="1" customWidth="1"/>
    <col min="32" max="32" width="13.140625" style="1" customWidth="1"/>
    <col min="34" max="34" width="14" customWidth="1"/>
    <col min="35" max="35" width="13.42578125" customWidth="1"/>
    <col min="36" max="36" width="12.42578125" customWidth="1"/>
    <col min="39" max="39" width="11.28515625" customWidth="1"/>
  </cols>
  <sheetData>
    <row r="1" spans="1:41" ht="15.75" thickBot="1">
      <c r="A1" s="54"/>
      <c r="B1" s="54"/>
      <c r="C1" s="54"/>
      <c r="D1" s="54"/>
      <c r="E1" s="54"/>
      <c r="F1" s="54"/>
      <c r="AB1" s="132" t="s">
        <v>99</v>
      </c>
      <c r="AC1" s="132" t="s">
        <v>41</v>
      </c>
      <c r="AD1" s="84" t="s">
        <v>42</v>
      </c>
      <c r="AE1" s="84" t="s">
        <v>113</v>
      </c>
      <c r="AF1" s="84" t="s">
        <v>112</v>
      </c>
      <c r="AG1" s="129"/>
      <c r="AH1" s="129"/>
      <c r="AI1" s="129"/>
      <c r="AJ1" s="129"/>
      <c r="AK1" s="129"/>
      <c r="AL1" s="129"/>
      <c r="AM1" s="129"/>
      <c r="AN1" s="129"/>
      <c r="AO1" s="129"/>
    </row>
    <row r="2" spans="1:41" ht="47.25" thickBot="1">
      <c r="A2" s="54"/>
      <c r="B2" s="6"/>
      <c r="C2" s="72" t="s">
        <v>97</v>
      </c>
      <c r="D2" s="12"/>
      <c r="E2" s="12"/>
      <c r="F2" s="73"/>
      <c r="AB2" s="133" t="s">
        <v>38</v>
      </c>
      <c r="AC2" s="133" t="s">
        <v>34</v>
      </c>
      <c r="AD2" s="85" t="s">
        <v>64</v>
      </c>
      <c r="AE2" s="85" t="s">
        <v>64</v>
      </c>
      <c r="AF2" s="85" t="s">
        <v>64</v>
      </c>
      <c r="AG2" s="129"/>
      <c r="AH2" s="129"/>
      <c r="AI2" s="129"/>
      <c r="AJ2" s="129"/>
      <c r="AK2" s="129"/>
      <c r="AL2" s="129"/>
      <c r="AM2" s="129"/>
      <c r="AN2" s="129"/>
      <c r="AO2" s="129"/>
    </row>
    <row r="3" spans="1:41" ht="19.5" thickBot="1">
      <c r="A3" s="54"/>
      <c r="B3" s="2" t="s">
        <v>1</v>
      </c>
      <c r="C3" s="3" t="s">
        <v>98</v>
      </c>
      <c r="D3" s="11"/>
      <c r="E3" s="4" t="s">
        <v>2</v>
      </c>
      <c r="F3" s="5" t="s">
        <v>3</v>
      </c>
      <c r="AB3" s="133" t="s">
        <v>101</v>
      </c>
      <c r="AC3" s="133" t="s">
        <v>100</v>
      </c>
      <c r="AD3" s="84">
        <v>142.5</v>
      </c>
      <c r="AE3" s="84"/>
      <c r="AF3" s="84"/>
      <c r="AG3" s="129"/>
      <c r="AH3" s="129"/>
      <c r="AI3" s="129"/>
      <c r="AJ3" s="129"/>
      <c r="AK3" s="129"/>
      <c r="AL3" s="129"/>
      <c r="AM3" s="129"/>
      <c r="AN3" s="129"/>
      <c r="AO3" s="129"/>
    </row>
    <row r="4" spans="1:41" ht="19.5" thickBot="1">
      <c r="A4" s="54"/>
      <c r="B4" s="8">
        <v>5</v>
      </c>
      <c r="C4" s="101" t="s">
        <v>103</v>
      </c>
      <c r="D4" s="39"/>
      <c r="E4" s="40" t="str">
        <f>IF($C4=$AB$3,$AC$3,IF($C4=$AB$4,$AC$4,IF($C4=$AB$5,$AC$5,IF($C4=FALSE,$AC$4))))</f>
        <v>DS1404065-E5</v>
      </c>
      <c r="F4" s="78">
        <f>IF($C4=$AB$3,$AD$3,IF($C4=$AB$4,$AD$4,IF($C4=$AB$5,$AD$5,IF($C4=FALSE,$AD$4))))</f>
        <v>100.6</v>
      </c>
      <c r="AB4" s="133" t="s">
        <v>103</v>
      </c>
      <c r="AC4" s="133" t="s">
        <v>105</v>
      </c>
      <c r="AD4" s="85">
        <v>100.6</v>
      </c>
      <c r="AE4" s="84"/>
      <c r="AF4" s="84"/>
      <c r="AG4" s="129"/>
      <c r="AH4" s="129"/>
      <c r="AI4" s="129"/>
      <c r="AJ4" s="129"/>
      <c r="AK4" s="129"/>
      <c r="AL4" s="129"/>
      <c r="AM4" s="129"/>
      <c r="AN4" s="129"/>
      <c r="AO4" s="129"/>
    </row>
    <row r="5" spans="1:41" ht="19.5" thickBot="1">
      <c r="A5" s="54"/>
      <c r="B5" s="9">
        <v>6</v>
      </c>
      <c r="C5" s="103" t="s">
        <v>101</v>
      </c>
      <c r="D5" s="126"/>
      <c r="E5" s="41" t="str">
        <f>IF($C5=$AB$3,$AC$3,IF($C5=$AB$4,$AC$4,IF($C5=$AB$5,$AC$5,IF($C5=FALSE,$AC$4))))</f>
        <v>DS1404066-E5</v>
      </c>
      <c r="F5" s="95">
        <f>IF($C5=$AB$3,$AD$3,IF($C5=$AB$4,$AD$4,IF($C5=$AB$5,$AD$5,IF($C5=FALSE,$AD$4))))</f>
        <v>142.5</v>
      </c>
      <c r="AB5" s="133" t="s">
        <v>104</v>
      </c>
      <c r="AC5" s="133" t="s">
        <v>102</v>
      </c>
      <c r="AD5" s="85">
        <v>90</v>
      </c>
      <c r="AE5" s="84"/>
      <c r="AF5" s="84"/>
      <c r="AG5" s="129"/>
      <c r="AH5" s="129"/>
      <c r="AI5" s="129"/>
      <c r="AJ5" s="129"/>
      <c r="AK5" s="129"/>
      <c r="AL5" s="129"/>
      <c r="AM5" s="129"/>
      <c r="AN5" s="129"/>
      <c r="AO5" s="129"/>
    </row>
    <row r="6" spans="1:41" ht="15.75" thickBot="1">
      <c r="A6" s="54"/>
      <c r="B6" s="54"/>
      <c r="C6" s="54"/>
      <c r="D6" s="54"/>
      <c r="E6" s="54"/>
      <c r="F6" s="54"/>
      <c r="AB6" s="133"/>
      <c r="AC6" s="133"/>
      <c r="AD6" s="84"/>
      <c r="AE6" s="84"/>
      <c r="AF6" s="84"/>
      <c r="AG6" s="129"/>
      <c r="AH6" s="129"/>
      <c r="AI6" s="129"/>
      <c r="AJ6" s="129"/>
      <c r="AK6" s="129"/>
      <c r="AL6" s="129"/>
      <c r="AM6" s="129"/>
      <c r="AN6" s="129"/>
      <c r="AO6" s="129"/>
    </row>
    <row r="7" spans="1:41" ht="19.5" thickBot="1">
      <c r="A7" s="54"/>
      <c r="B7" s="3" t="s">
        <v>1</v>
      </c>
      <c r="C7" s="3" t="s">
        <v>11</v>
      </c>
      <c r="D7" s="11"/>
      <c r="E7" s="4" t="s">
        <v>2</v>
      </c>
      <c r="F7" s="5" t="s">
        <v>3</v>
      </c>
      <c r="AB7" s="132" t="s">
        <v>50</v>
      </c>
      <c r="AC7" s="132" t="s">
        <v>41</v>
      </c>
      <c r="AD7" s="84" t="s">
        <v>42</v>
      </c>
      <c r="AE7" s="84" t="s">
        <v>113</v>
      </c>
      <c r="AF7" s="84" t="s">
        <v>112</v>
      </c>
      <c r="AG7" s="129"/>
      <c r="AH7" s="129"/>
      <c r="AI7" s="129"/>
      <c r="AJ7" s="129"/>
      <c r="AK7" s="129"/>
      <c r="AL7" s="129"/>
      <c r="AM7" s="129"/>
      <c r="AN7" s="129"/>
      <c r="AO7" s="129"/>
    </row>
    <row r="8" spans="1:41" ht="18.75">
      <c r="A8" s="54"/>
      <c r="B8" s="8">
        <v>1</v>
      </c>
      <c r="C8" s="101" t="s">
        <v>38</v>
      </c>
      <c r="D8" s="99"/>
      <c r="E8" s="40" t="str">
        <f>IF($C8=$AB$8,$AC$8,IF($C8=$AB$9,$AC$9,IF(C8=$AB$10,$AC$10,IF($C8=$AB$11,$AC$11,IF($C8=$AB$12,$AC$12,IF($C8=$AB$13,$AC$13))))))</f>
        <v>N/A</v>
      </c>
      <c r="F8" s="96" t="str">
        <f>IF($C8=$AB$8,$AD$8,IF($C8=$AB$9,$AD$9,IF($C8=$AB$10,$AD$10,IF($C8=$AB$11,$AD$11,IF($C8=$AB$12,$AD$12,IF($C8=$AB$13,$AD$13))))))</f>
        <v>-----</v>
      </c>
      <c r="AB8" s="133" t="s">
        <v>38</v>
      </c>
      <c r="AC8" s="133" t="s">
        <v>34</v>
      </c>
      <c r="AD8" s="85" t="s">
        <v>64</v>
      </c>
      <c r="AE8" s="85" t="s">
        <v>64</v>
      </c>
      <c r="AF8" s="85" t="s">
        <v>64</v>
      </c>
      <c r="AG8" s="129"/>
      <c r="AH8" s="129"/>
      <c r="AI8" s="129"/>
      <c r="AJ8" s="129"/>
      <c r="AK8" s="129"/>
      <c r="AL8" s="129"/>
      <c r="AM8" s="129"/>
      <c r="AN8" s="129"/>
      <c r="AO8" s="129"/>
    </row>
    <row r="9" spans="1:41" ht="18.75">
      <c r="A9" s="54"/>
      <c r="B9" s="10">
        <v>2</v>
      </c>
      <c r="C9" s="102" t="s">
        <v>134</v>
      </c>
      <c r="D9" s="100"/>
      <c r="E9" s="49" t="str">
        <f t="shared" ref="E9:E15" si="0">IF($C9=$AB$8,$AC$8,IF($C9=$AB$9,$AC$9,IF(C9=$AB$10,$AC$10,IF($C9=$AB$11,$AC$11,IF($C9=$AB$12,$AC$12,IF($C9=$AB$13,$AC$13))))))</f>
        <v>DS1404122-E6</v>
      </c>
      <c r="F9" s="97">
        <f t="shared" ref="F9:F15" si="1">IF($C9=$AB$8,$AD$8,IF($C9=$AB$9,$AD$9,IF($C9=$AB$10,$AD$10,IF($C9=$AB$11,$AD$11,IF($C9=$AB$12,$AD$12,IF($C9=$AB$13,$AD$13))))))</f>
        <v>271.60000000000002</v>
      </c>
      <c r="AB9" s="133" t="s">
        <v>134</v>
      </c>
      <c r="AC9" s="133" t="s">
        <v>107</v>
      </c>
      <c r="AD9" s="84">
        <v>271.60000000000002</v>
      </c>
      <c r="AE9" s="84"/>
      <c r="AF9" s="84"/>
      <c r="AG9" s="129"/>
      <c r="AH9" s="129"/>
      <c r="AI9" s="129"/>
      <c r="AJ9" s="129"/>
      <c r="AK9" s="129"/>
      <c r="AL9" s="129"/>
      <c r="AM9" s="129"/>
      <c r="AN9" s="129"/>
      <c r="AO9" s="129"/>
    </row>
    <row r="10" spans="1:41" ht="18.75">
      <c r="A10" s="54"/>
      <c r="B10" s="10">
        <v>3</v>
      </c>
      <c r="C10" s="102" t="s">
        <v>135</v>
      </c>
      <c r="D10" s="100"/>
      <c r="E10" s="49" t="str">
        <f t="shared" si="0"/>
        <v>DS1404124-E6</v>
      </c>
      <c r="F10" s="97">
        <f t="shared" si="1"/>
        <v>208.4</v>
      </c>
      <c r="AB10" s="133" t="s">
        <v>135</v>
      </c>
      <c r="AC10" s="133" t="s">
        <v>133</v>
      </c>
      <c r="AD10" s="84">
        <v>208.4</v>
      </c>
      <c r="AE10" s="84"/>
      <c r="AF10" s="84"/>
      <c r="AG10" s="129"/>
      <c r="AH10" s="129"/>
      <c r="AI10" s="129"/>
      <c r="AJ10" s="129"/>
      <c r="AK10" s="129"/>
      <c r="AL10" s="129"/>
      <c r="AM10" s="129"/>
      <c r="AN10" s="129"/>
      <c r="AO10" s="129"/>
    </row>
    <row r="11" spans="1:41" ht="18.75">
      <c r="A11" s="54"/>
      <c r="B11" s="10">
        <v>4</v>
      </c>
      <c r="C11" s="102" t="s">
        <v>106</v>
      </c>
      <c r="D11" s="100"/>
      <c r="E11" s="49" t="str">
        <f t="shared" si="0"/>
        <v>DS1404097-E6</v>
      </c>
      <c r="F11" s="97">
        <f t="shared" si="1"/>
        <v>257.89999999999998</v>
      </c>
      <c r="AB11" s="133" t="s">
        <v>106</v>
      </c>
      <c r="AC11" s="133" t="s">
        <v>108</v>
      </c>
      <c r="AD11" s="84">
        <v>257.89999999999998</v>
      </c>
      <c r="AE11" s="84"/>
      <c r="AF11" s="84"/>
      <c r="AG11" s="129"/>
      <c r="AH11" s="129"/>
      <c r="AI11" s="129"/>
      <c r="AJ11" s="129"/>
      <c r="AK11" s="129"/>
      <c r="AL11" s="129"/>
      <c r="AM11" s="129"/>
      <c r="AN11" s="129"/>
      <c r="AO11" s="129"/>
    </row>
    <row r="12" spans="1:41" ht="18.75">
      <c r="A12" s="54"/>
      <c r="B12" s="10">
        <v>7</v>
      </c>
      <c r="C12" s="102" t="s">
        <v>106</v>
      </c>
      <c r="D12" s="100"/>
      <c r="E12" s="49" t="str">
        <f t="shared" si="0"/>
        <v>DS1404097-E6</v>
      </c>
      <c r="F12" s="97">
        <f t="shared" si="1"/>
        <v>257.89999999999998</v>
      </c>
      <c r="AB12" s="133" t="s">
        <v>136</v>
      </c>
      <c r="AC12" s="133" t="s">
        <v>109</v>
      </c>
      <c r="AD12" s="84">
        <v>259.10000000000002</v>
      </c>
      <c r="AE12" s="84"/>
      <c r="AF12" s="84"/>
      <c r="AG12" s="129"/>
      <c r="AH12" s="129"/>
      <c r="AI12" s="129"/>
      <c r="AJ12" s="129"/>
      <c r="AK12" s="129"/>
      <c r="AL12" s="129"/>
      <c r="AM12" s="129"/>
      <c r="AN12" s="129"/>
      <c r="AO12" s="129"/>
    </row>
    <row r="13" spans="1:41" ht="18.75">
      <c r="A13" s="54"/>
      <c r="B13" s="10">
        <v>8</v>
      </c>
      <c r="C13" s="102" t="s">
        <v>136</v>
      </c>
      <c r="D13" s="100"/>
      <c r="E13" s="49" t="str">
        <f t="shared" si="0"/>
        <v>DS1404109-E6</v>
      </c>
      <c r="F13" s="97">
        <f t="shared" si="1"/>
        <v>259.10000000000002</v>
      </c>
      <c r="AB13" s="133" t="s">
        <v>110</v>
      </c>
      <c r="AC13" s="133" t="s">
        <v>111</v>
      </c>
      <c r="AD13" s="84">
        <v>271.60000000000002</v>
      </c>
      <c r="AE13" s="84"/>
      <c r="AF13" s="84"/>
      <c r="AG13" s="129"/>
      <c r="AH13" s="129"/>
      <c r="AI13" s="129"/>
      <c r="AJ13" s="129"/>
      <c r="AK13" s="129"/>
      <c r="AL13" s="129"/>
      <c r="AM13" s="129"/>
      <c r="AN13" s="129"/>
      <c r="AO13" s="129"/>
    </row>
    <row r="14" spans="1:41" ht="18.75">
      <c r="A14" s="54"/>
      <c r="B14" s="10">
        <v>9</v>
      </c>
      <c r="C14" s="102" t="s">
        <v>110</v>
      </c>
      <c r="D14" s="100"/>
      <c r="E14" s="49" t="str">
        <f t="shared" si="0"/>
        <v>DS1404102-E6</v>
      </c>
      <c r="F14" s="97">
        <f t="shared" si="1"/>
        <v>271.60000000000002</v>
      </c>
      <c r="G14" s="75"/>
      <c r="AB14" s="133"/>
      <c r="AC14" s="133"/>
      <c r="AD14" s="84"/>
      <c r="AE14" s="84"/>
      <c r="AF14" s="84"/>
      <c r="AG14" s="129"/>
      <c r="AH14" s="129"/>
      <c r="AI14" s="129"/>
      <c r="AJ14" s="129"/>
      <c r="AK14" s="129"/>
      <c r="AL14" s="129"/>
      <c r="AM14" s="129"/>
      <c r="AN14" s="129"/>
      <c r="AO14" s="129"/>
    </row>
    <row r="15" spans="1:41" ht="19.5" thickBot="1">
      <c r="A15" s="54"/>
      <c r="B15" s="9">
        <v>10</v>
      </c>
      <c r="C15" s="103" t="s">
        <v>136</v>
      </c>
      <c r="D15" s="100"/>
      <c r="E15" s="41" t="str">
        <f t="shared" si="0"/>
        <v>DS1404109-E6</v>
      </c>
      <c r="F15" s="98">
        <f t="shared" si="1"/>
        <v>259.10000000000002</v>
      </c>
      <c r="G15" s="75"/>
      <c r="AB15" s="132" t="s">
        <v>126</v>
      </c>
      <c r="AC15" s="132" t="s">
        <v>41</v>
      </c>
      <c r="AD15" s="84" t="s">
        <v>42</v>
      </c>
      <c r="AE15" s="84" t="s">
        <v>113</v>
      </c>
      <c r="AF15" s="84" t="s">
        <v>112</v>
      </c>
      <c r="AG15" s="129"/>
      <c r="AH15" s="129"/>
      <c r="AI15" s="129"/>
      <c r="AJ15" s="129"/>
      <c r="AK15" s="129"/>
      <c r="AL15" s="129"/>
      <c r="AM15" s="129"/>
      <c r="AN15" s="129"/>
      <c r="AO15" s="129"/>
    </row>
    <row r="16" spans="1:41" ht="15.75" thickBot="1">
      <c r="A16" s="54"/>
      <c r="B16" s="54"/>
      <c r="C16" s="54"/>
      <c r="D16" s="54"/>
      <c r="E16" s="54"/>
      <c r="F16" s="54"/>
      <c r="G16" s="75"/>
      <c r="AB16" s="133" t="s">
        <v>38</v>
      </c>
      <c r="AC16" s="133" t="s">
        <v>34</v>
      </c>
      <c r="AD16" s="85" t="s">
        <v>64</v>
      </c>
      <c r="AE16" s="85" t="s">
        <v>64</v>
      </c>
      <c r="AF16" s="85" t="s">
        <v>64</v>
      </c>
      <c r="AG16" s="129"/>
      <c r="AH16" s="129"/>
      <c r="AI16" s="129"/>
      <c r="AJ16" s="129"/>
      <c r="AK16" s="129"/>
      <c r="AL16" s="129"/>
      <c r="AM16" s="129"/>
      <c r="AN16" s="129"/>
      <c r="AO16" s="129"/>
    </row>
    <row r="17" spans="1:41" ht="19.5" thickBot="1">
      <c r="A17" s="54"/>
      <c r="B17" s="3" t="s">
        <v>1</v>
      </c>
      <c r="C17" s="139" t="s">
        <v>131</v>
      </c>
      <c r="D17" s="140"/>
      <c r="E17" s="3" t="s">
        <v>2</v>
      </c>
      <c r="F17" s="5" t="s">
        <v>3</v>
      </c>
      <c r="G17" s="75"/>
      <c r="H17" s="62"/>
      <c r="AB17" s="133" t="s">
        <v>127</v>
      </c>
      <c r="AC17" s="133" t="s">
        <v>130</v>
      </c>
      <c r="AD17" s="84">
        <v>50</v>
      </c>
      <c r="AE17" s="84"/>
      <c r="AF17" s="84"/>
      <c r="AG17" s="129"/>
      <c r="AH17" s="129"/>
      <c r="AI17" s="129"/>
      <c r="AJ17" s="129"/>
      <c r="AK17" s="129"/>
      <c r="AL17" s="129"/>
      <c r="AM17" s="129"/>
      <c r="AN17" s="129"/>
      <c r="AO17" s="129"/>
    </row>
    <row r="18" spans="1:41" ht="19.5" thickBot="1">
      <c r="A18" s="54"/>
      <c r="B18" s="8" t="s">
        <v>54</v>
      </c>
      <c r="C18" s="101" t="s">
        <v>38</v>
      </c>
      <c r="D18" s="39"/>
      <c r="E18" s="40" t="str">
        <f>IF($C18=$AB$23,$AC$23,IF($C18=$AB$24,$AC$24,IF($C18=$AB$25,$AC$25,IF($C18=$AB$26,$AC$26,IF($C18=$AB$27,$AC$27,IF($C18=$AB$28,$AC$28,IF($C18=$AB$29,$AC$29,IF($C18=FALSE,$AC$23))))))))</f>
        <v>N/A</v>
      </c>
      <c r="F18" s="77" t="str">
        <f>IF($C18=$AB$23,$AD$23,IF($C18=$AB$24,$AD$24,IF($C18=$AB$25,$AD$25,IF($C18=$AB$26,$AD$26,IF($C18=$AB$27,$AD$27,IF($C18=$AB$28,$AD$28,IF($C18=$AB$29,$AD$29,IF($C18=FALSE,$AD$23))))))))</f>
        <v>-----</v>
      </c>
      <c r="G18" s="75"/>
      <c r="H18" s="62"/>
      <c r="I18" s="62"/>
      <c r="J18" s="62"/>
      <c r="K18" s="62"/>
      <c r="L18" s="62"/>
      <c r="M18" s="62"/>
      <c r="N18" s="62"/>
      <c r="O18" s="62"/>
      <c r="P18" s="62"/>
      <c r="Q18" s="62"/>
      <c r="AB18" s="133" t="s">
        <v>128</v>
      </c>
      <c r="AC18" s="133" t="s">
        <v>129</v>
      </c>
      <c r="AD18" s="84">
        <v>100</v>
      </c>
      <c r="AE18" s="84"/>
      <c r="AF18" s="84"/>
      <c r="AG18" s="129"/>
      <c r="AH18" s="129">
        <f>IF(AH19=0,0,IF(AH19=690,690,IF(AI19=690,690,IF(AJ19=690,690,IF(AH19=1050,1050,IF(AI19=1050,1050,IF(AJ19=1050,1050,IF(AH19=1372,1372,0))))))))</f>
        <v>0</v>
      </c>
      <c r="AI18" s="129">
        <f>IF(AI19=0,0,IF(AH19=690,690,IF(AI19=690,690,IF(AJ19=690,690,IF(AH19=1050,1050,IF(AI19=1050,1050,IF(AJ19=1050,1050,IF(AI19=1372,1372,0))))))))</f>
        <v>1050</v>
      </c>
      <c r="AJ18" s="129">
        <f>IF(AJ19=0,0,IF(AH19=690,690,IF(AI19=690,690,IF(AJ19=690,690,IF(AH19=1050,1050,IF(AI19=1050,1050,IF(AJ19=1050,1050,IF(AJ19=1372,1372,0))))))))</f>
        <v>1050</v>
      </c>
      <c r="AK18" s="129" t="s">
        <v>148</v>
      </c>
      <c r="AL18" s="129"/>
      <c r="AM18" s="129"/>
      <c r="AN18" s="129">
        <f>IF((SUM(AH20:AJ20))=3,(SUM(AH18:AJ18)/3*2),IF((SUM(AH20:AJ20))=2,(SUM(AH18:AJ18))/2,0))</f>
        <v>1050</v>
      </c>
      <c r="AO18" s="129"/>
    </row>
    <row r="19" spans="1:41" ht="19.5" thickBot="1">
      <c r="A19" s="54"/>
      <c r="B19" s="10" t="s">
        <v>55</v>
      </c>
      <c r="C19" s="102" t="s">
        <v>118</v>
      </c>
      <c r="D19" s="39"/>
      <c r="E19" s="49" t="str">
        <f>IF($C19=$AB$23,$AC$23,IF($C19=$AB$24,$AC$24,IF($C19=$AB$25,$AC$25,IF($C19=$AB$26,$AC$26,IF($C19=$AB$27,$AC$27,IF($C19=$AB$28,$AC$28,IF($C19=$AB$29,$AC$29,IF($C19=FALSE,$AC$23))))))))</f>
        <v>DS1405018-E5</v>
      </c>
      <c r="F19" s="93">
        <f>IF($C19=$AB$23,$AD$23,IF($C19=$AB$24,$AD$24,IF($C19=$AB$25,$AD$25,IF($C19=$AB$26,$AD$26,IF($C19=$AB$27,$AD$27,IF($C19=$AB$28,$AD$28,IF($C19=$AB$29,$AD$29,IF($C19=FALSE,$AD$23))))))))</f>
        <v>1050</v>
      </c>
      <c r="G19" s="74"/>
      <c r="H19" s="62"/>
      <c r="I19" s="62"/>
      <c r="J19" s="62"/>
      <c r="K19" s="62"/>
      <c r="L19" s="62"/>
      <c r="M19" s="62"/>
      <c r="N19" s="62"/>
      <c r="O19" s="62"/>
      <c r="P19" s="62"/>
      <c r="Q19" s="62"/>
      <c r="AB19" s="133"/>
      <c r="AC19" s="133"/>
      <c r="AD19" s="84"/>
      <c r="AE19" s="84"/>
      <c r="AF19" s="84"/>
      <c r="AG19" s="129"/>
      <c r="AH19" s="129">
        <f>IF(AH24&gt;0,(AH24*690),IF(AH25&gt;0,(AH25*690),IF(AH26&gt;0,(AH26*1050),IF(AH27&gt;0,(AH27*1372),IF(AH28&gt;0,(AH28*1050),IF(AH29&gt;0,(AH29*1372),0))))))</f>
        <v>0</v>
      </c>
      <c r="AI19" s="129">
        <f>IF(AI24&gt;0,(AI24*690),IF(AI25&gt;0,(AI25*690),IF(AI26&gt;0,(AI26*1050),IF(AI27&gt;0,(AI27*1372),IF(AI28&gt;0,(AI28*1050),IF(AI29&gt;0,(AI29*1372),0))))))</f>
        <v>1050</v>
      </c>
      <c r="AJ19" s="129">
        <f>IF(AJ24&gt;0,(AJ24*690),IF(AJ25&gt;0,(AJ25*690),IF(AJ26&gt;0,(AJ26*1050),IF(AJ27&gt;0,(AJ27*1372),IF(AJ28&gt;0,(AJ28*1050),IF(AJ29&gt;0,(AJ29*1372),0))))))</f>
        <v>1050</v>
      </c>
      <c r="AK19" s="129" t="s">
        <v>139</v>
      </c>
      <c r="AL19" s="129"/>
      <c r="AM19" s="129"/>
      <c r="AN19" s="129"/>
      <c r="AO19" s="129"/>
    </row>
    <row r="20" spans="1:41" ht="19.5" thickBot="1">
      <c r="A20" s="54"/>
      <c r="B20" s="9" t="s">
        <v>56</v>
      </c>
      <c r="C20" s="103" t="s">
        <v>116</v>
      </c>
      <c r="D20" s="39"/>
      <c r="E20" s="41" t="str">
        <f>IF($C20=$AB$23,$AC$23,IF($C20=$AB$24,$AC$24,IF($C20=$AB$25,$AC$25,IF($C20=$AB$26,$AC$26,IF($C20=$AB$27,$AC$27,IF($C20=$AB$28,$AC$28,IF($C20=$AB$29,$AC$29,IF($C20=FALSE,$AC$23))))))))</f>
        <v>DS1405012-E5</v>
      </c>
      <c r="F20" s="104">
        <f>IF($C20=$AB$23,$AD$23,IF($C20=$AB$24,$AD$24,IF($C20=$AB$25,$AD$25,IF($C20=$AB$26,$AD$26,IF($C20=$AB$27,$AD$27,IF($C20=$AB$28,$AD$28,IF($C20=$AB$29,$AD$29,IF($C20=FALSE,$AD$23))))))))</f>
        <v>1050</v>
      </c>
      <c r="G20" s="87">
        <f>SUM(F18:F20)</f>
        <v>2100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132" t="s">
        <v>151</v>
      </c>
      <c r="AC20" s="132" t="s">
        <v>41</v>
      </c>
      <c r="AD20" s="84" t="s">
        <v>42</v>
      </c>
      <c r="AE20" s="84" t="s">
        <v>113</v>
      </c>
      <c r="AF20" s="84" t="s">
        <v>112</v>
      </c>
      <c r="AG20" s="129"/>
      <c r="AH20" s="129">
        <f t="shared" ref="AH20:AJ20" si="2">SUM(AH24:AH29)</f>
        <v>0</v>
      </c>
      <c r="AI20" s="129">
        <f t="shared" si="2"/>
        <v>1</v>
      </c>
      <c r="AJ20" s="129">
        <f t="shared" si="2"/>
        <v>1</v>
      </c>
      <c r="AK20" s="129" t="s">
        <v>140</v>
      </c>
      <c r="AL20" s="129"/>
      <c r="AM20" s="129"/>
      <c r="AN20" s="129"/>
      <c r="AO20" s="129"/>
    </row>
    <row r="21" spans="1:41" ht="19.5" thickBot="1">
      <c r="A21" s="54"/>
      <c r="B21" s="60"/>
      <c r="C21" s="60"/>
      <c r="D21" s="138"/>
      <c r="E21" s="105" t="s">
        <v>142</v>
      </c>
      <c r="F21" s="106">
        <f>SUM(F$18:F$20)</f>
        <v>2100</v>
      </c>
      <c r="G21" s="87"/>
      <c r="H21" s="62"/>
      <c r="I21" s="62"/>
      <c r="J21" s="62"/>
      <c r="K21" s="62"/>
      <c r="L21" s="62"/>
      <c r="M21" s="62"/>
      <c r="N21" s="62"/>
      <c r="O21" s="62"/>
      <c r="P21" s="62"/>
      <c r="Q21" s="62"/>
      <c r="AB21" s="132"/>
      <c r="AC21" s="132"/>
      <c r="AD21" s="84"/>
      <c r="AE21" s="84"/>
      <c r="AF21" s="84"/>
      <c r="AG21" s="129"/>
      <c r="AH21" s="129"/>
      <c r="AI21" s="129"/>
      <c r="AJ21" s="129"/>
      <c r="AK21" s="129"/>
      <c r="AL21" s="129"/>
      <c r="AM21" s="129"/>
      <c r="AN21" s="129"/>
      <c r="AO21" s="129"/>
    </row>
    <row r="22" spans="1:41" ht="15.75" thickBot="1">
      <c r="A22" s="54"/>
      <c r="B22" s="60"/>
      <c r="C22" s="60"/>
      <c r="D22" s="54"/>
      <c r="E22" s="118"/>
      <c r="F22" s="117"/>
      <c r="G22" s="131"/>
      <c r="H22" s="62"/>
      <c r="I22" s="62"/>
      <c r="J22" s="62"/>
      <c r="K22" s="62"/>
      <c r="L22" s="62"/>
      <c r="M22" s="62"/>
      <c r="N22" s="62"/>
      <c r="O22" s="62"/>
      <c r="P22" s="62"/>
      <c r="Q22" s="62"/>
      <c r="AB22" s="132"/>
      <c r="AC22" s="132"/>
      <c r="AD22" s="84"/>
      <c r="AE22" s="84"/>
      <c r="AF22" s="84"/>
      <c r="AG22" s="129"/>
      <c r="AH22" s="129"/>
      <c r="AI22" s="129"/>
      <c r="AJ22" s="129"/>
      <c r="AK22" s="129"/>
      <c r="AL22" s="129"/>
      <c r="AM22" s="129"/>
      <c r="AN22" s="129"/>
      <c r="AO22" s="129"/>
    </row>
    <row r="23" spans="1:41" ht="19.5" thickBot="1">
      <c r="A23" s="54"/>
      <c r="B23" s="3" t="s">
        <v>1</v>
      </c>
      <c r="C23" s="139" t="s">
        <v>132</v>
      </c>
      <c r="D23" s="3"/>
      <c r="E23" s="4" t="s">
        <v>2</v>
      </c>
      <c r="F23" s="5" t="s">
        <v>3</v>
      </c>
      <c r="G23" s="80"/>
      <c r="H23" s="62"/>
      <c r="I23" s="62"/>
      <c r="J23" s="62"/>
      <c r="K23" s="62"/>
      <c r="L23" s="62"/>
      <c r="M23" s="62"/>
      <c r="N23" s="62"/>
      <c r="O23" s="62"/>
      <c r="P23" s="62"/>
      <c r="Q23" s="62"/>
      <c r="AB23" s="133" t="s">
        <v>38</v>
      </c>
      <c r="AC23" s="133" t="s">
        <v>34</v>
      </c>
      <c r="AD23" s="85" t="s">
        <v>64</v>
      </c>
      <c r="AE23" s="85" t="s">
        <v>64</v>
      </c>
      <c r="AF23" s="85" t="s">
        <v>64</v>
      </c>
      <c r="AG23" s="129"/>
      <c r="AH23" s="130" t="s">
        <v>54</v>
      </c>
      <c r="AI23" s="130" t="s">
        <v>55</v>
      </c>
      <c r="AJ23" s="130" t="s">
        <v>56</v>
      </c>
      <c r="AK23" s="21" t="s">
        <v>137</v>
      </c>
      <c r="AL23" s="129" t="s">
        <v>138</v>
      </c>
      <c r="AM23" s="129" t="s">
        <v>3</v>
      </c>
      <c r="AN23" s="129"/>
      <c r="AO23" s="129"/>
    </row>
    <row r="24" spans="1:41" ht="18.75">
      <c r="A24" s="54"/>
      <c r="B24" s="8" t="s">
        <v>54</v>
      </c>
      <c r="C24" s="101" t="s">
        <v>88</v>
      </c>
      <c r="D24" s="137"/>
      <c r="E24" s="40" t="str">
        <f>IF($C24=$AB$30,$AC$30,IF($C24=$AB$31,$AC$31,IF($C24=$AB$32,$AC$32,IF($C24=$AB$33,$AC$33,IF($C24=FALSE,$AC$23)))))</f>
        <v>DS1405011-E5</v>
      </c>
      <c r="F24" s="77">
        <f>IF($C24=$AB$30,$AD$30,IF($C24=$AB$31,$AD$31,IF($C24=$AB$32,$AD$32,IF($C24=$AB$33,$AD$33,IF($C24=FALSE,$AD$30)))))</f>
        <v>1372</v>
      </c>
      <c r="G24" s="80"/>
      <c r="H24" s="62"/>
      <c r="I24" s="62"/>
      <c r="J24" s="62"/>
      <c r="K24" s="62"/>
      <c r="L24" s="62"/>
      <c r="M24" s="62"/>
      <c r="N24" s="62"/>
      <c r="O24" s="62"/>
      <c r="P24" s="62"/>
      <c r="Q24" s="62"/>
      <c r="AB24" s="133" t="s">
        <v>114</v>
      </c>
      <c r="AC24" s="133" t="s">
        <v>120</v>
      </c>
      <c r="AD24" s="84">
        <v>690</v>
      </c>
      <c r="AE24" s="84"/>
      <c r="AF24" s="84"/>
      <c r="AG24" s="129"/>
      <c r="AH24" s="129">
        <f>IF($C$18=AB24,1,0)</f>
        <v>0</v>
      </c>
      <c r="AI24" s="129">
        <f>IF($C$19=AB24,1,0)</f>
        <v>0</v>
      </c>
      <c r="AJ24" s="129">
        <f>IF($C$20=AB24,1,0)</f>
        <v>0</v>
      </c>
      <c r="AK24" s="129">
        <f>SUM(AH24:AJ24)+SUM(AH25:AJ25)</f>
        <v>0</v>
      </c>
      <c r="AL24" s="129">
        <f>IF(AK24&gt;0,1,0)</f>
        <v>0</v>
      </c>
      <c r="AM24" s="129">
        <v>690</v>
      </c>
      <c r="AN24" s="129"/>
      <c r="AO24" s="129"/>
    </row>
    <row r="25" spans="1:41" ht="18.75">
      <c r="A25" s="54"/>
      <c r="B25" s="10" t="s">
        <v>55</v>
      </c>
      <c r="C25" s="102" t="s">
        <v>88</v>
      </c>
      <c r="D25" s="137"/>
      <c r="E25" s="49" t="str">
        <f>IF($C25=$AB$30,$AC$30,IF($C25=$AB$31,$AC$31,IF($C25=$AB$32,$AC$32,IF($C25=$AB$33,$AC$33,IF($C25=FALSE,$AC$23)))))</f>
        <v>DS1405011-E5</v>
      </c>
      <c r="F25" s="93">
        <f>IF($C25=$AB$30,$AD$30,IF($C25=$AB$31,$AD$31,IF($C25=$AB$32,$AD$32,IF($C25=$AB$33,$AD$33,IF($C25=FALSE,$AD$30)))))</f>
        <v>1372</v>
      </c>
      <c r="G25" s="80"/>
      <c r="H25" s="62"/>
      <c r="I25" s="62"/>
      <c r="J25" s="62"/>
      <c r="K25" s="62"/>
      <c r="L25" s="62"/>
      <c r="M25" s="62"/>
      <c r="N25" s="62"/>
      <c r="O25" s="62"/>
      <c r="P25" s="62"/>
      <c r="Q25" s="62"/>
      <c r="AB25" s="133" t="s">
        <v>115</v>
      </c>
      <c r="AC25" s="133" t="s">
        <v>120</v>
      </c>
      <c r="AD25" s="84">
        <v>690</v>
      </c>
      <c r="AE25" s="84"/>
      <c r="AF25" s="84"/>
      <c r="AG25" s="129"/>
      <c r="AH25" s="129">
        <f t="shared" ref="AH25:AH29" si="3">IF($C$18=AB25,1,0)</f>
        <v>0</v>
      </c>
      <c r="AI25" s="129">
        <f t="shared" ref="AI25:AI29" si="4">IF($C$19=AB25,1,0)</f>
        <v>0</v>
      </c>
      <c r="AJ25" s="129">
        <f t="shared" ref="AJ25:AJ29" si="5">IF($C$20=AB25,1,0)</f>
        <v>0</v>
      </c>
      <c r="AK25" s="129"/>
      <c r="AL25" s="129"/>
      <c r="AM25" s="129"/>
      <c r="AN25" s="129"/>
      <c r="AO25" s="129"/>
    </row>
    <row r="26" spans="1:41" ht="19.5" thickBot="1">
      <c r="A26" s="54"/>
      <c r="B26" s="9" t="s">
        <v>56</v>
      </c>
      <c r="C26" s="103" t="s">
        <v>89</v>
      </c>
      <c r="D26" s="137"/>
      <c r="E26" s="41" t="str">
        <f>IF($C26=$AB$30,$AC$30,IF($C26=$AB$31,$AC$31,IF($C26=$AB$32,$AC$32,IF($C26=$AB$33,$AC$33,IF($C26=FALSE,$AC$23)))))</f>
        <v>DS1405017-E5</v>
      </c>
      <c r="F26" s="104">
        <f>IF($C26=$AB$30,$AD$30,IF($C26=$AB$31,$AD$31,IF($C26=$AB$32,$AD$32,IF($C26=$AB$33,$AD$33,IF($C26=FALSE,$AD$30)))))</f>
        <v>1372</v>
      </c>
      <c r="G26" s="87">
        <f>SUM(F24:F26)</f>
        <v>4116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AB26" s="133" t="s">
        <v>116</v>
      </c>
      <c r="AC26" s="133" t="s">
        <v>122</v>
      </c>
      <c r="AD26" s="84">
        <v>1050</v>
      </c>
      <c r="AE26" s="20"/>
      <c r="AF26" s="20"/>
      <c r="AG26" s="129"/>
      <c r="AH26" s="129">
        <f t="shared" si="3"/>
        <v>0</v>
      </c>
      <c r="AI26" s="129">
        <f t="shared" si="4"/>
        <v>0</v>
      </c>
      <c r="AJ26" s="129">
        <f t="shared" si="5"/>
        <v>1</v>
      </c>
      <c r="AK26" s="129">
        <f>SUM(AH26:AJ26)+SUM(AH28:AJ28)</f>
        <v>2</v>
      </c>
      <c r="AL26" s="129">
        <f t="shared" ref="AL26:AL27" si="6">IF(AK26&gt;0,1,0)</f>
        <v>1</v>
      </c>
      <c r="AM26" s="129">
        <v>1050</v>
      </c>
      <c r="AN26" s="129"/>
      <c r="AO26" s="129"/>
    </row>
    <row r="27" spans="1:41" ht="19.5" thickBot="1">
      <c r="A27" s="54"/>
      <c r="B27" s="54"/>
      <c r="C27" s="54"/>
      <c r="D27" s="138"/>
      <c r="E27" s="105" t="s">
        <v>142</v>
      </c>
      <c r="F27" s="106">
        <f>SUM(F$24:F$26)</f>
        <v>4116</v>
      </c>
      <c r="G27" s="74"/>
      <c r="H27" s="62"/>
      <c r="I27" s="62"/>
      <c r="J27" s="62"/>
      <c r="K27" s="62"/>
      <c r="L27" s="62"/>
      <c r="M27" s="62"/>
      <c r="N27" s="62"/>
      <c r="O27" s="62"/>
      <c r="P27" s="62"/>
      <c r="Q27" s="62"/>
      <c r="AB27" s="133" t="s">
        <v>117</v>
      </c>
      <c r="AC27" s="133" t="s">
        <v>122</v>
      </c>
      <c r="AD27" s="84">
        <v>1372</v>
      </c>
      <c r="AE27" s="129"/>
      <c r="AF27" s="129"/>
      <c r="AG27" s="129"/>
      <c r="AH27" s="129">
        <f t="shared" si="3"/>
        <v>0</v>
      </c>
      <c r="AI27" s="129">
        <f t="shared" si="4"/>
        <v>0</v>
      </c>
      <c r="AJ27" s="129">
        <f t="shared" si="5"/>
        <v>0</v>
      </c>
      <c r="AK27" s="129">
        <f>SUM(AH27:AJ27)+SUM(AH29:AJ29)</f>
        <v>0</v>
      </c>
      <c r="AL27" s="129">
        <f t="shared" si="6"/>
        <v>0</v>
      </c>
      <c r="AM27" s="129">
        <v>1372</v>
      </c>
      <c r="AN27" s="129"/>
      <c r="AO27" s="129"/>
    </row>
    <row r="28" spans="1:41" ht="15.75" thickBot="1">
      <c r="A28" s="54"/>
      <c r="B28" s="54"/>
      <c r="C28" s="65"/>
      <c r="D28" s="80"/>
      <c r="E28" s="80"/>
      <c r="F28" s="80"/>
      <c r="G28" s="74"/>
      <c r="H28" s="62"/>
      <c r="I28" s="62"/>
      <c r="J28" s="62"/>
      <c r="K28" s="62"/>
      <c r="L28" s="62"/>
      <c r="M28" s="62"/>
      <c r="N28" s="62"/>
      <c r="O28" s="62"/>
      <c r="P28" s="62"/>
      <c r="Q28" s="62"/>
      <c r="AB28" s="133" t="s">
        <v>118</v>
      </c>
      <c r="AC28" s="133" t="s">
        <v>123</v>
      </c>
      <c r="AD28" s="84">
        <v>1050</v>
      </c>
      <c r="AE28" s="129"/>
      <c r="AF28" s="129"/>
      <c r="AG28" s="129"/>
      <c r="AH28" s="129">
        <f t="shared" si="3"/>
        <v>0</v>
      </c>
      <c r="AI28" s="129">
        <f t="shared" si="4"/>
        <v>1</v>
      </c>
      <c r="AJ28" s="129">
        <f t="shared" si="5"/>
        <v>0</v>
      </c>
      <c r="AK28" s="129"/>
      <c r="AL28" s="129"/>
      <c r="AM28" s="129"/>
      <c r="AN28" s="129"/>
      <c r="AO28" s="129"/>
    </row>
    <row r="29" spans="1:41" ht="32.25" thickBot="1">
      <c r="A29" s="54"/>
      <c r="B29" s="54"/>
      <c r="C29" s="54"/>
      <c r="D29" s="54"/>
      <c r="E29" s="76" t="s">
        <v>65</v>
      </c>
      <c r="F29" s="94" t="s">
        <v>66</v>
      </c>
      <c r="G29" s="75"/>
      <c r="H29" s="62"/>
      <c r="I29" s="62"/>
      <c r="J29" s="62"/>
      <c r="K29" s="62"/>
      <c r="L29" s="62"/>
      <c r="M29" s="62"/>
      <c r="N29" s="62"/>
      <c r="O29" s="62"/>
      <c r="P29" s="62"/>
      <c r="AB29" s="133" t="s">
        <v>119</v>
      </c>
      <c r="AC29" s="133" t="s">
        <v>123</v>
      </c>
      <c r="AD29" s="84">
        <v>1372</v>
      </c>
      <c r="AE29" s="129"/>
      <c r="AF29" s="129"/>
      <c r="AG29" s="129"/>
      <c r="AH29" s="129">
        <f t="shared" si="3"/>
        <v>0</v>
      </c>
      <c r="AI29" s="129">
        <f t="shared" si="4"/>
        <v>0</v>
      </c>
      <c r="AJ29" s="129">
        <f t="shared" si="5"/>
        <v>0</v>
      </c>
      <c r="AK29" s="129"/>
      <c r="AL29" s="129"/>
      <c r="AM29" s="129"/>
      <c r="AN29" s="129"/>
      <c r="AO29" s="129"/>
    </row>
    <row r="30" spans="1:41" ht="21.75" thickBot="1">
      <c r="A30" s="54"/>
      <c r="B30" s="6"/>
      <c r="C30" s="79" t="s">
        <v>144</v>
      </c>
      <c r="D30" s="136"/>
      <c r="E30" s="107">
        <f>SUM(AH$18:AJ$18)</f>
        <v>2100</v>
      </c>
      <c r="F30" s="33">
        <f>AN18</f>
        <v>1050</v>
      </c>
      <c r="G30" s="75"/>
      <c r="H30" s="62"/>
      <c r="I30" s="62"/>
      <c r="J30" s="62"/>
      <c r="K30" s="62"/>
      <c r="L30" s="62"/>
      <c r="M30" s="62"/>
      <c r="N30" s="62"/>
      <c r="O30" s="62"/>
      <c r="P30" s="62"/>
      <c r="AB30" s="133" t="s">
        <v>38</v>
      </c>
      <c r="AC30" s="133" t="s">
        <v>34</v>
      </c>
      <c r="AD30" s="85" t="s">
        <v>64</v>
      </c>
      <c r="AE30" s="85" t="s">
        <v>64</v>
      </c>
      <c r="AF30" s="85" t="s">
        <v>64</v>
      </c>
      <c r="AG30" s="129"/>
      <c r="AH30" s="130" t="s">
        <v>54</v>
      </c>
      <c r="AI30" s="130" t="s">
        <v>55</v>
      </c>
      <c r="AJ30" s="130" t="s">
        <v>56</v>
      </c>
      <c r="AK30" s="129"/>
      <c r="AL30" s="129"/>
      <c r="AM30" s="129"/>
      <c r="AN30" s="129"/>
      <c r="AO30" s="129"/>
    </row>
    <row r="31" spans="1:41" ht="21.75" thickBot="1">
      <c r="A31" s="54"/>
      <c r="B31" s="6"/>
      <c r="C31" s="79" t="s">
        <v>52</v>
      </c>
      <c r="D31" s="136"/>
      <c r="E31" s="110">
        <f>SUM(F8:F15)+SUM(F4:F5)</f>
        <v>2028.6999999999998</v>
      </c>
      <c r="F31" s="111">
        <f>E31</f>
        <v>2028.6999999999998</v>
      </c>
      <c r="G31" s="75"/>
      <c r="H31" s="62"/>
      <c r="I31" s="62"/>
      <c r="J31" s="62"/>
      <c r="K31" s="62"/>
      <c r="L31" s="62"/>
      <c r="M31" s="62"/>
      <c r="N31" s="62"/>
      <c r="O31" s="62"/>
      <c r="P31" s="62"/>
      <c r="AB31" s="133" t="s">
        <v>87</v>
      </c>
      <c r="AC31" s="133" t="s">
        <v>121</v>
      </c>
      <c r="AD31" s="84">
        <v>760</v>
      </c>
      <c r="AE31" s="84"/>
      <c r="AF31" s="84"/>
      <c r="AG31" s="129"/>
      <c r="AH31" s="129">
        <f>IF($C$24=AB31,1,0)</f>
        <v>0</v>
      </c>
      <c r="AI31" s="129">
        <f>IF($C$25=AB31,1,0)</f>
        <v>0</v>
      </c>
      <c r="AJ31" s="129">
        <f>IF($C$26=AB31,1,0)</f>
        <v>0</v>
      </c>
      <c r="AK31" s="129" t="s">
        <v>145</v>
      </c>
      <c r="AL31" s="129"/>
      <c r="AM31" s="129"/>
      <c r="AN31" s="129"/>
      <c r="AO31" s="129"/>
    </row>
    <row r="32" spans="1:41" ht="21.75" thickBot="1">
      <c r="A32" s="54"/>
      <c r="B32" s="6"/>
      <c r="C32" s="79" t="s">
        <v>63</v>
      </c>
      <c r="D32" s="136"/>
      <c r="E32" s="112">
        <f>E30-$E31</f>
        <v>71.300000000000182</v>
      </c>
      <c r="F32" s="113">
        <f>F30-$E31</f>
        <v>-978.69999999999982</v>
      </c>
      <c r="G32" s="75"/>
      <c r="H32" s="62"/>
      <c r="I32" s="62"/>
      <c r="J32" s="62"/>
      <c r="K32" s="62"/>
      <c r="L32" s="62"/>
      <c r="M32" s="62"/>
      <c r="N32" s="62"/>
      <c r="O32" s="62"/>
      <c r="P32" s="62"/>
      <c r="AB32" s="133" t="s">
        <v>88</v>
      </c>
      <c r="AC32" s="133" t="s">
        <v>124</v>
      </c>
      <c r="AD32" s="84">
        <v>1372</v>
      </c>
      <c r="AE32" s="129"/>
      <c r="AF32" s="129"/>
      <c r="AG32" s="129"/>
      <c r="AH32" s="129">
        <f t="shared" ref="AH32:AH33" si="7">IF($C$24=AB32,1,0)</f>
        <v>1</v>
      </c>
      <c r="AI32" s="129">
        <f t="shared" ref="AI32:AI33" si="8">IF($C$25=AB32,1,0)</f>
        <v>1</v>
      </c>
      <c r="AJ32" s="129">
        <f t="shared" ref="AJ32:AJ33" si="9">IF($C$26=AB32,1,0)</f>
        <v>0</v>
      </c>
      <c r="AK32" s="129" t="s">
        <v>145</v>
      </c>
      <c r="AL32" s="129"/>
      <c r="AM32" s="129"/>
      <c r="AN32" s="129"/>
      <c r="AO32" s="129"/>
    </row>
    <row r="33" spans="1:41" ht="19.5" thickBot="1">
      <c r="A33" s="54"/>
      <c r="B33" s="60"/>
      <c r="C33" s="81"/>
      <c r="D33" s="82"/>
      <c r="E33" s="117"/>
      <c r="F33" s="117"/>
      <c r="G33" s="117"/>
      <c r="H33" s="62"/>
      <c r="I33" s="62"/>
      <c r="J33" s="62"/>
      <c r="K33" s="62"/>
      <c r="L33" s="62"/>
      <c r="M33" s="62"/>
      <c r="N33" s="62"/>
      <c r="O33" s="62"/>
      <c r="P33" s="62"/>
      <c r="Q33" s="62"/>
      <c r="AB33" s="133" t="s">
        <v>89</v>
      </c>
      <c r="AC33" s="133" t="s">
        <v>125</v>
      </c>
      <c r="AD33" s="84">
        <v>1372</v>
      </c>
      <c r="AE33" s="129"/>
      <c r="AF33" s="129"/>
      <c r="AG33" s="129"/>
      <c r="AH33" s="129">
        <f t="shared" si="7"/>
        <v>0</v>
      </c>
      <c r="AI33" s="129">
        <f t="shared" si="8"/>
        <v>0</v>
      </c>
      <c r="AJ33" s="129">
        <f t="shared" si="9"/>
        <v>1</v>
      </c>
      <c r="AK33" s="129" t="s">
        <v>147</v>
      </c>
      <c r="AL33" s="129"/>
      <c r="AM33" s="129"/>
      <c r="AN33" s="129"/>
      <c r="AO33" s="129"/>
    </row>
    <row r="34" spans="1:41" ht="32.25" thickBot="1">
      <c r="A34" s="54"/>
      <c r="B34" s="54"/>
      <c r="C34" s="54"/>
      <c r="D34" s="54"/>
      <c r="E34" s="76" t="s">
        <v>65</v>
      </c>
      <c r="F34" s="94" t="s">
        <v>66</v>
      </c>
      <c r="G34" s="75"/>
      <c r="H34" s="62"/>
      <c r="I34" s="62"/>
      <c r="J34" s="62"/>
      <c r="K34" s="62"/>
      <c r="L34" s="62"/>
      <c r="M34" s="62"/>
      <c r="N34" s="62"/>
      <c r="O34" s="62"/>
      <c r="P34" s="62"/>
      <c r="AB34" s="134"/>
      <c r="AC34" s="134"/>
      <c r="AD34" s="129"/>
      <c r="AE34" s="129"/>
      <c r="AF34" s="129"/>
      <c r="AG34" s="129"/>
      <c r="AH34" s="129">
        <f>SUM(AH31:AH33)</f>
        <v>1</v>
      </c>
      <c r="AI34" s="129">
        <f t="shared" ref="AI34:AJ34" si="10">SUM(AI31:AI33)</f>
        <v>1</v>
      </c>
      <c r="AJ34" s="129">
        <f t="shared" si="10"/>
        <v>1</v>
      </c>
      <c r="AK34" s="129" t="s">
        <v>140</v>
      </c>
      <c r="AL34" s="129"/>
      <c r="AM34" s="129"/>
      <c r="AN34" s="129"/>
      <c r="AO34" s="129"/>
    </row>
    <row r="35" spans="1:41" ht="21.75" thickBot="1">
      <c r="A35" s="54"/>
      <c r="B35" s="6"/>
      <c r="C35" s="79" t="s">
        <v>143</v>
      </c>
      <c r="D35" s="136"/>
      <c r="E35" s="107">
        <f>SUM(AH$37:AJ$37)</f>
        <v>4116</v>
      </c>
      <c r="F35" s="33">
        <f>AN37</f>
        <v>2744</v>
      </c>
      <c r="G35" s="75"/>
      <c r="H35" s="62"/>
      <c r="I35" s="62"/>
      <c r="J35" s="62"/>
      <c r="K35" s="62"/>
      <c r="L35" s="62"/>
      <c r="M35" s="62"/>
      <c r="N35" s="62"/>
      <c r="O35" s="62"/>
      <c r="P35" s="62"/>
      <c r="AB35" s="134"/>
      <c r="AC35" s="134"/>
      <c r="AD35" s="129"/>
      <c r="AE35" s="129"/>
      <c r="AF35" s="129"/>
      <c r="AG35" s="129"/>
      <c r="AH35" s="129">
        <f>IF($C24=AB33,1,0)</f>
        <v>0</v>
      </c>
      <c r="AI35" s="129">
        <f>IF($C25=AB33,1,0)</f>
        <v>0</v>
      </c>
      <c r="AJ35" s="129">
        <f>IF($C26=AB33,1,0)</f>
        <v>1</v>
      </c>
      <c r="AK35" s="129" t="s">
        <v>146</v>
      </c>
      <c r="AL35" s="129"/>
      <c r="AM35" s="129"/>
      <c r="AN35" s="129"/>
      <c r="AO35" s="129"/>
    </row>
    <row r="36" spans="1:41" ht="21.75" thickBot="1">
      <c r="A36" s="54"/>
      <c r="B36" s="6"/>
      <c r="C36" s="79" t="s">
        <v>52</v>
      </c>
      <c r="D36" s="136"/>
      <c r="E36" s="110">
        <f>SUM(F8:F15)+SUM(F4:F5)</f>
        <v>2028.6999999999998</v>
      </c>
      <c r="F36" s="111">
        <f>E36</f>
        <v>2028.6999999999998</v>
      </c>
      <c r="G36" s="75"/>
      <c r="H36" s="62"/>
      <c r="I36" s="62"/>
      <c r="J36" s="62"/>
      <c r="K36" s="62"/>
      <c r="L36" s="62"/>
      <c r="M36" s="62"/>
      <c r="N36" s="62"/>
      <c r="O36" s="62"/>
      <c r="P36" s="62"/>
      <c r="AB36" s="134"/>
      <c r="AC36" s="134"/>
      <c r="AD36" s="129"/>
      <c r="AE36" s="129"/>
      <c r="AF36" s="129"/>
      <c r="AG36" s="129"/>
      <c r="AH36" s="129">
        <f>IF(AH31=1,760,IF(AH32=1,1372,IF(AH33=1,1372,0)))</f>
        <v>1372</v>
      </c>
      <c r="AI36" s="129">
        <f>IF(AI31=1,760,IF(AI32=1,1372,IF(AI33=1,1372,0)))</f>
        <v>1372</v>
      </c>
      <c r="AJ36" s="129">
        <f>IF(AJ31=1,760,IF(AJ32=1,1372,IF(AJ33=1,1372,0)))</f>
        <v>1372</v>
      </c>
      <c r="AK36" s="129" t="s">
        <v>139</v>
      </c>
      <c r="AL36" s="129"/>
      <c r="AM36" s="129"/>
      <c r="AN36" s="129"/>
      <c r="AO36" s="129"/>
    </row>
    <row r="37" spans="1:41" ht="21.75" thickBot="1">
      <c r="A37" s="54"/>
      <c r="B37" s="6"/>
      <c r="C37" s="79" t="s">
        <v>63</v>
      </c>
      <c r="D37" s="136"/>
      <c r="E37" s="108">
        <f>E35-$E36</f>
        <v>2087.3000000000002</v>
      </c>
      <c r="F37" s="109">
        <f>F35-$E36</f>
        <v>715.30000000000018</v>
      </c>
      <c r="G37" s="75"/>
      <c r="H37" s="63"/>
      <c r="I37" s="63"/>
      <c r="J37" s="63"/>
      <c r="K37" s="63"/>
      <c r="L37" s="62"/>
      <c r="M37" s="62"/>
      <c r="N37" s="62"/>
      <c r="O37" s="62"/>
      <c r="P37" s="62"/>
      <c r="AB37" s="134"/>
      <c r="AC37" s="134"/>
      <c r="AD37" s="129"/>
      <c r="AE37" s="129"/>
      <c r="AF37" s="129"/>
      <c r="AG37" s="129"/>
      <c r="AH37" s="129">
        <f>IF($AH36=0,0,IF($AH36=760,760,IF($AI36=760,760,IF($AJ36=760,760,IF($AH36=1372,1372,0)))))</f>
        <v>1372</v>
      </c>
      <c r="AI37" s="129">
        <f>IF($AI36=0,0,IF($AH36=760,760,IF($AI36=760,760,IF($AJ36=760,760,IF($AI36=1372,1372,0)))))</f>
        <v>1372</v>
      </c>
      <c r="AJ37" s="129">
        <f>IF($AJ36=0,0,IF($AH36=760,760,IF($AI36=760,760,IF($AJ36=760,760,IF($AJ36=1372,1372,0)))))</f>
        <v>1372</v>
      </c>
      <c r="AK37" s="129" t="s">
        <v>141</v>
      </c>
      <c r="AL37" s="129"/>
      <c r="AM37" s="129"/>
      <c r="AN37" s="129">
        <f>IF((SUM(AH34:AJ34))=3,(SUM(AH37:AJ37)/3*2),IF((SUM(AH34:AJ34))=2,(SUM(AH37:AJ37))/2,0))</f>
        <v>2744</v>
      </c>
      <c r="AO37" s="129"/>
    </row>
    <row r="38" spans="1:41">
      <c r="A38" s="54"/>
      <c r="B38" s="54"/>
      <c r="C38" s="54"/>
      <c r="D38" s="54"/>
      <c r="E38" s="54"/>
      <c r="F38" s="54"/>
      <c r="I38" s="63"/>
      <c r="J38" s="63"/>
      <c r="K38" s="63"/>
      <c r="L38" s="63"/>
      <c r="M38" s="62"/>
      <c r="N38" s="62"/>
      <c r="O38" s="62"/>
      <c r="P38" s="62"/>
      <c r="Q38" s="62"/>
      <c r="AB38" s="134"/>
      <c r="AC38" s="134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</row>
    <row r="39" spans="1:41">
      <c r="A39" s="54"/>
      <c r="B39" s="54"/>
      <c r="C39" s="54"/>
      <c r="D39" s="54"/>
      <c r="E39" s="54"/>
      <c r="F39" s="54"/>
      <c r="I39" s="63"/>
      <c r="J39" s="63"/>
      <c r="K39" s="63"/>
      <c r="L39" s="63"/>
      <c r="M39" s="62"/>
      <c r="N39" s="62"/>
      <c r="O39" s="62"/>
      <c r="P39" s="62"/>
      <c r="Q39" s="62"/>
      <c r="AB39" s="134"/>
      <c r="AC39" s="134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</row>
    <row r="40" spans="1:41">
      <c r="A40" s="54"/>
      <c r="B40" s="54"/>
      <c r="C40" s="54"/>
      <c r="D40" s="54"/>
      <c r="E40" s="54"/>
      <c r="F40" s="54"/>
      <c r="I40" s="63"/>
      <c r="J40" s="63"/>
      <c r="K40" s="63"/>
      <c r="L40" s="63"/>
      <c r="M40" s="62"/>
      <c r="N40" s="62"/>
      <c r="O40" s="62"/>
      <c r="P40" s="62"/>
      <c r="Q40" s="62"/>
      <c r="AB40" s="134"/>
      <c r="AC40" s="134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</row>
    <row r="41" spans="1:41">
      <c r="A41" s="54"/>
      <c r="B41" s="54"/>
      <c r="C41" s="54"/>
      <c r="D41" s="54"/>
      <c r="E41" s="54"/>
      <c r="F41" s="54"/>
      <c r="I41" s="63"/>
      <c r="J41" s="63"/>
      <c r="K41" s="63"/>
      <c r="L41" s="63"/>
      <c r="M41" s="62"/>
      <c r="N41" s="62"/>
      <c r="O41" s="62"/>
      <c r="P41" s="62"/>
      <c r="Q41" s="62"/>
      <c r="AB41" s="134"/>
      <c r="AC41" s="134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</row>
    <row r="42" spans="1:41">
      <c r="A42" s="54"/>
      <c r="B42" s="54"/>
      <c r="C42" s="54"/>
      <c r="D42" s="54"/>
      <c r="E42" s="54"/>
      <c r="F42" s="54"/>
      <c r="I42" s="65"/>
      <c r="J42" s="65"/>
      <c r="K42" s="65"/>
      <c r="L42" s="65"/>
      <c r="AB42" s="134"/>
      <c r="AC42" s="134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</row>
    <row r="43" spans="1:41">
      <c r="A43" s="54"/>
      <c r="B43" s="54"/>
      <c r="C43" s="54"/>
      <c r="D43" s="54"/>
      <c r="E43" s="54"/>
      <c r="F43" s="54"/>
      <c r="I43" s="69"/>
      <c r="J43" s="69"/>
      <c r="K43" s="69"/>
      <c r="L43" s="69"/>
      <c r="M43" s="60"/>
      <c r="N43" s="60"/>
      <c r="O43" s="60"/>
      <c r="P43" s="60"/>
      <c r="Q43" s="60"/>
      <c r="AB43" s="134"/>
      <c r="AC43" s="134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</row>
    <row r="44" spans="1:41">
      <c r="A44" s="54"/>
      <c r="B44" s="54"/>
      <c r="C44" s="54"/>
      <c r="D44" s="54"/>
      <c r="E44" s="54"/>
      <c r="F44" s="54"/>
      <c r="I44" s="65"/>
      <c r="J44" s="65"/>
      <c r="K44" s="65"/>
      <c r="L44" s="65"/>
    </row>
    <row r="45" spans="1:41">
      <c r="A45" s="54"/>
      <c r="B45" s="54"/>
      <c r="C45" s="54"/>
      <c r="D45" s="54"/>
      <c r="E45" s="54"/>
      <c r="F45" s="54"/>
    </row>
    <row r="46" spans="1:41">
      <c r="A46" s="54"/>
      <c r="B46" s="54"/>
      <c r="C46" s="54"/>
      <c r="D46" s="54"/>
      <c r="E46" s="54"/>
      <c r="F46" s="54"/>
    </row>
    <row r="47" spans="1:41">
      <c r="A47" s="54"/>
      <c r="B47" s="54"/>
      <c r="C47" s="54"/>
      <c r="D47" s="54"/>
      <c r="E47" s="54"/>
      <c r="F47" s="54"/>
    </row>
    <row r="48" spans="1:41">
      <c r="A48" s="54"/>
      <c r="B48" s="54"/>
      <c r="C48" s="54"/>
      <c r="D48" s="54"/>
      <c r="E48" s="54"/>
      <c r="F48" s="54"/>
    </row>
    <row r="49" spans="1:6">
      <c r="A49" s="54"/>
      <c r="B49" s="54"/>
      <c r="C49" s="54"/>
      <c r="D49" s="54"/>
      <c r="E49" s="54"/>
      <c r="F49" s="54"/>
    </row>
    <row r="50" spans="1:6">
      <c r="A50" s="54"/>
      <c r="B50" s="54"/>
      <c r="C50" s="54"/>
      <c r="D50" s="54"/>
      <c r="E50" s="54"/>
      <c r="F50" s="54"/>
    </row>
    <row r="51" spans="1:6">
      <c r="A51" s="54"/>
      <c r="B51" s="54"/>
      <c r="C51" s="54"/>
      <c r="D51" s="54"/>
      <c r="E51" s="54"/>
      <c r="F51" s="54"/>
    </row>
    <row r="52" spans="1:6">
      <c r="A52" s="54"/>
      <c r="B52" s="54"/>
      <c r="C52" s="54"/>
      <c r="D52" s="54"/>
      <c r="E52" s="54"/>
      <c r="F52" s="54"/>
    </row>
    <row r="53" spans="1:6">
      <c r="A53" s="54"/>
      <c r="B53" s="54"/>
      <c r="C53" s="54"/>
      <c r="D53" s="54"/>
      <c r="E53" s="54"/>
      <c r="F53" s="54"/>
    </row>
    <row r="54" spans="1:6">
      <c r="A54" s="54"/>
      <c r="B54" s="54"/>
      <c r="C54" s="54"/>
      <c r="D54" s="54"/>
      <c r="E54" s="54"/>
      <c r="F54" s="54"/>
    </row>
    <row r="55" spans="1:6">
      <c r="A55" s="54"/>
      <c r="B55" s="54"/>
      <c r="C55" s="54"/>
      <c r="D55" s="54"/>
      <c r="E55" s="54"/>
      <c r="F55" s="54"/>
    </row>
    <row r="56" spans="1:6">
      <c r="A56" s="54"/>
      <c r="B56" s="54"/>
      <c r="C56" s="54"/>
      <c r="D56" s="54"/>
      <c r="E56" s="54"/>
      <c r="F56" s="54"/>
    </row>
    <row r="57" spans="1:6">
      <c r="A57" s="54"/>
      <c r="B57" s="54"/>
      <c r="C57" s="54"/>
      <c r="D57" s="54"/>
      <c r="E57" s="54"/>
      <c r="F57" s="54"/>
    </row>
    <row r="58" spans="1:6">
      <c r="A58" s="54"/>
      <c r="B58" s="54"/>
      <c r="C58" s="54"/>
      <c r="D58" s="54"/>
      <c r="E58" s="54"/>
      <c r="F58" s="54"/>
    </row>
    <row r="59" spans="1:6">
      <c r="A59" s="54"/>
      <c r="B59" s="54"/>
      <c r="C59" s="54"/>
      <c r="D59" s="54"/>
      <c r="E59" s="54"/>
      <c r="F59" s="54"/>
    </row>
    <row r="60" spans="1:6">
      <c r="A60" s="54"/>
      <c r="B60" s="54"/>
      <c r="C60" s="54"/>
      <c r="D60" s="54"/>
      <c r="E60" s="54"/>
      <c r="F60" s="54"/>
    </row>
    <row r="61" spans="1:6">
      <c r="A61" s="54"/>
      <c r="B61" s="54"/>
      <c r="C61" s="54"/>
      <c r="D61" s="54"/>
      <c r="E61" s="54"/>
      <c r="F61" s="54"/>
    </row>
    <row r="62" spans="1:6">
      <c r="A62" s="54"/>
      <c r="B62" s="54"/>
      <c r="C62" s="54"/>
      <c r="D62" s="54"/>
      <c r="E62" s="54"/>
      <c r="F62" s="54"/>
    </row>
    <row r="63" spans="1:6">
      <c r="A63" s="54"/>
      <c r="B63" s="54"/>
      <c r="C63" s="54"/>
      <c r="D63" s="54"/>
      <c r="E63" s="54"/>
      <c r="F63" s="54"/>
    </row>
    <row r="64" spans="1:6">
      <c r="A64" s="54"/>
      <c r="B64" s="54"/>
      <c r="C64" s="54"/>
      <c r="D64" s="54"/>
      <c r="E64" s="54"/>
      <c r="F64" s="54"/>
    </row>
    <row r="65" spans="1:6">
      <c r="A65" s="54"/>
      <c r="B65" s="54"/>
      <c r="C65" s="54"/>
      <c r="D65" s="54"/>
      <c r="E65" s="54"/>
      <c r="F65" s="54"/>
    </row>
    <row r="66" spans="1:6">
      <c r="A66" s="54"/>
      <c r="B66" s="54"/>
      <c r="C66" s="54"/>
      <c r="D66" s="54"/>
      <c r="E66" s="54"/>
      <c r="F66" s="54"/>
    </row>
    <row r="67" spans="1:6">
      <c r="A67" s="54"/>
      <c r="B67" s="54"/>
      <c r="C67" s="54"/>
      <c r="D67" s="54"/>
      <c r="E67" s="54"/>
      <c r="F67" s="54"/>
    </row>
    <row r="68" spans="1:6">
      <c r="A68" s="54"/>
      <c r="B68" s="54"/>
      <c r="C68" s="54"/>
      <c r="D68" s="54"/>
      <c r="E68" s="54"/>
      <c r="F68" s="54"/>
    </row>
    <row r="69" spans="1:6">
      <c r="A69" s="54"/>
      <c r="B69" s="54"/>
      <c r="C69" s="54"/>
      <c r="D69" s="54"/>
      <c r="E69" s="54"/>
      <c r="F69" s="54"/>
    </row>
    <row r="70" spans="1:6">
      <c r="A70" s="54"/>
      <c r="B70" s="54"/>
      <c r="C70" s="54"/>
      <c r="D70" s="54"/>
      <c r="E70" s="54"/>
      <c r="F70" s="54"/>
    </row>
    <row r="71" spans="1:6">
      <c r="A71" s="54"/>
      <c r="B71" s="54"/>
      <c r="C71" s="54"/>
      <c r="D71" s="54"/>
      <c r="E71" s="54"/>
      <c r="F71" s="54"/>
    </row>
    <row r="72" spans="1:6">
      <c r="A72" s="54"/>
      <c r="B72" s="54"/>
      <c r="C72" s="54"/>
      <c r="D72" s="54"/>
      <c r="E72" s="54"/>
      <c r="F72" s="54"/>
    </row>
    <row r="73" spans="1:6">
      <c r="A73" s="54"/>
      <c r="B73" s="54"/>
      <c r="C73" s="54"/>
      <c r="D73" s="54"/>
      <c r="E73" s="54"/>
      <c r="F73" s="54"/>
    </row>
    <row r="74" spans="1:6">
      <c r="A74" s="54"/>
      <c r="B74" s="54"/>
      <c r="C74" s="54"/>
      <c r="D74" s="54"/>
      <c r="E74" s="54"/>
      <c r="F74" s="54"/>
    </row>
    <row r="75" spans="1:6">
      <c r="A75" s="54"/>
      <c r="B75" s="54"/>
      <c r="C75" s="54"/>
      <c r="D75" s="54"/>
      <c r="E75" s="54"/>
      <c r="F75" s="54"/>
    </row>
    <row r="76" spans="1:6">
      <c r="A76" s="54"/>
      <c r="B76" s="54"/>
      <c r="C76" s="54"/>
      <c r="D76" s="54"/>
      <c r="E76" s="54"/>
      <c r="F76" s="54"/>
    </row>
    <row r="77" spans="1:6">
      <c r="A77" s="54"/>
      <c r="B77" s="54"/>
      <c r="C77" s="54"/>
      <c r="D77" s="54"/>
      <c r="E77" s="54"/>
      <c r="F77" s="54"/>
    </row>
    <row r="78" spans="1:6">
      <c r="A78" s="54"/>
      <c r="B78" s="54"/>
      <c r="C78" s="54"/>
      <c r="D78" s="54"/>
      <c r="E78" s="54"/>
      <c r="F78" s="54"/>
    </row>
    <row r="79" spans="1:6">
      <c r="A79" s="54"/>
      <c r="B79" s="54"/>
      <c r="C79" s="54"/>
      <c r="D79" s="54"/>
      <c r="E79" s="54"/>
      <c r="F79" s="54"/>
    </row>
    <row r="80" spans="1:6">
      <c r="A80" s="54"/>
      <c r="B80" s="54"/>
      <c r="C80" s="54"/>
      <c r="D80" s="54"/>
      <c r="E80" s="54"/>
      <c r="F80" s="54"/>
    </row>
    <row r="81" spans="1:6">
      <c r="A81" s="54"/>
      <c r="B81" s="54"/>
      <c r="C81" s="54"/>
      <c r="D81" s="54"/>
      <c r="E81" s="54"/>
      <c r="F81" s="54"/>
    </row>
    <row r="82" spans="1:6">
      <c r="A82" s="54"/>
      <c r="B82" s="54"/>
      <c r="C82" s="54"/>
      <c r="D82" s="54"/>
      <c r="E82" s="54"/>
      <c r="F82" s="54"/>
    </row>
    <row r="83" spans="1:6">
      <c r="A83" s="54"/>
      <c r="B83" s="54"/>
      <c r="C83" s="54"/>
      <c r="D83" s="54"/>
      <c r="E83" s="54"/>
      <c r="F83" s="54"/>
    </row>
    <row r="84" spans="1:6">
      <c r="A84" s="54"/>
      <c r="B84" s="54"/>
      <c r="C84" s="54"/>
      <c r="D84" s="54"/>
      <c r="E84" s="54"/>
      <c r="F84" s="54"/>
    </row>
    <row r="85" spans="1:6">
      <c r="A85" s="54"/>
      <c r="B85" s="54"/>
      <c r="C85" s="54"/>
      <c r="D85" s="54"/>
      <c r="E85" s="54"/>
      <c r="F85" s="54"/>
    </row>
    <row r="86" spans="1:6">
      <c r="A86" s="54"/>
      <c r="B86" s="54"/>
      <c r="C86" s="54"/>
      <c r="D86" s="54"/>
      <c r="E86" s="54"/>
      <c r="F86" s="54"/>
    </row>
    <row r="87" spans="1:6">
      <c r="A87" s="54"/>
      <c r="B87" s="54"/>
      <c r="C87" s="54"/>
      <c r="D87" s="54"/>
      <c r="E87" s="54"/>
      <c r="F87" s="54"/>
    </row>
    <row r="88" spans="1:6">
      <c r="A88" s="54"/>
      <c r="B88" s="54"/>
      <c r="C88" s="54"/>
      <c r="D88" s="54"/>
      <c r="E88" s="54"/>
      <c r="F88" s="54"/>
    </row>
    <row r="89" spans="1:6">
      <c r="A89" s="54"/>
      <c r="B89" s="54"/>
      <c r="C89" s="54"/>
      <c r="D89" s="54"/>
      <c r="E89" s="54"/>
      <c r="F89" s="54"/>
    </row>
    <row r="90" spans="1:6">
      <c r="A90" s="54"/>
      <c r="B90" s="54"/>
      <c r="C90" s="54"/>
      <c r="D90" s="54"/>
      <c r="E90" s="54"/>
      <c r="F90" s="54"/>
    </row>
    <row r="91" spans="1:6">
      <c r="A91" s="54"/>
      <c r="B91" s="54"/>
      <c r="C91" s="54"/>
      <c r="D91" s="54"/>
      <c r="E91" s="54"/>
      <c r="F91" s="54"/>
    </row>
    <row r="92" spans="1:6">
      <c r="A92" s="54"/>
      <c r="B92" s="54"/>
      <c r="C92" s="54"/>
      <c r="D92" s="54"/>
      <c r="E92" s="54"/>
      <c r="F92" s="54"/>
    </row>
    <row r="93" spans="1:6">
      <c r="A93" s="54"/>
      <c r="B93" s="54"/>
      <c r="C93" s="54"/>
      <c r="D93" s="54"/>
      <c r="E93" s="54"/>
      <c r="F93" s="54"/>
    </row>
    <row r="94" spans="1:6">
      <c r="A94" s="54"/>
      <c r="B94" s="54"/>
      <c r="C94" s="54"/>
      <c r="D94" s="54"/>
      <c r="E94" s="54"/>
      <c r="F94" s="54"/>
    </row>
    <row r="95" spans="1:6">
      <c r="A95" s="54"/>
      <c r="B95" s="54"/>
      <c r="C95" s="54"/>
      <c r="D95" s="54"/>
      <c r="E95" s="54"/>
      <c r="F95" s="54"/>
    </row>
    <row r="96" spans="1:6">
      <c r="A96" s="54"/>
      <c r="B96" s="54"/>
      <c r="C96" s="54"/>
      <c r="D96" s="54"/>
      <c r="E96" s="54"/>
      <c r="F96" s="54"/>
    </row>
    <row r="97" spans="1:6">
      <c r="A97" s="54"/>
      <c r="B97" s="54"/>
      <c r="C97" s="54"/>
      <c r="D97" s="54"/>
      <c r="E97" s="54"/>
      <c r="F97" s="54"/>
    </row>
    <row r="98" spans="1:6">
      <c r="A98" s="54"/>
      <c r="B98" s="54"/>
      <c r="C98" s="54"/>
      <c r="D98" s="54"/>
      <c r="E98" s="54"/>
      <c r="F98" s="54"/>
    </row>
    <row r="99" spans="1:6">
      <c r="A99" s="54"/>
      <c r="B99" s="54"/>
      <c r="C99" s="54"/>
      <c r="D99" s="54"/>
      <c r="E99" s="54"/>
      <c r="F99" s="54"/>
    </row>
  </sheetData>
  <sheetProtection password="80A1" sheet="1" objects="1" scenarios="1" selectLockedCells="1"/>
  <conditionalFormatting sqref="E32:F34 G33 E37:F37">
    <cfRule type="cellIs" dxfId="3" priority="3" operator="lessThan">
      <formula>0</formula>
    </cfRule>
  </conditionalFormatting>
  <dataValidations count="4">
    <dataValidation type="list" allowBlank="1" showInputMessage="1" showErrorMessage="1" sqref="C8:C15">
      <formula1>$AB$8:$AB$13</formula1>
    </dataValidation>
    <dataValidation type="list" allowBlank="1" showInputMessage="1" showErrorMessage="1" sqref="C4:C5">
      <formula1>$AB$3:$AB$5</formula1>
    </dataValidation>
    <dataValidation type="list" allowBlank="1" showInputMessage="1" showErrorMessage="1" sqref="C24:C26">
      <formula1>$AB$30:$AB$33</formula1>
    </dataValidation>
    <dataValidation type="list" allowBlank="1" showInputMessage="1" showErrorMessage="1" sqref="C18:C20">
      <formula1>$AB$23:$AB$29</formula1>
    </dataValidation>
  </dataValidations>
  <pageMargins left="0.7" right="0.7" top="0.75" bottom="0.75" header="0.3" footer="0.3"/>
  <pageSetup orientation="portrait" r:id="rId1"/>
  <ignoredErrors>
    <ignoredError sqref="F18:F2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O100"/>
  <sheetViews>
    <sheetView zoomScale="70" zoomScaleNormal="70" workbookViewId="0">
      <selection activeCell="C4" sqref="C4"/>
    </sheetView>
  </sheetViews>
  <sheetFormatPr defaultRowHeight="15"/>
  <cols>
    <col min="2" max="2" width="6.140625" customWidth="1"/>
    <col min="3" max="3" width="58.140625" customWidth="1"/>
    <col min="4" max="4" width="3.140625" customWidth="1"/>
    <col min="5" max="5" width="20.28515625" customWidth="1"/>
    <col min="6" max="6" width="14.7109375" customWidth="1"/>
    <col min="7" max="7" width="14.7109375" style="54" customWidth="1"/>
    <col min="8" max="8" width="11.85546875" style="54" customWidth="1"/>
    <col min="9" max="27" width="9.140625" style="54" customWidth="1"/>
    <col min="28" max="28" width="41.7109375" style="75" customWidth="1"/>
    <col min="29" max="29" width="22" style="1" customWidth="1"/>
    <col min="30" max="30" width="9.140625" style="1" customWidth="1"/>
    <col min="31" max="31" width="12.85546875" style="1" customWidth="1"/>
    <col min="32" max="32" width="13.140625" style="1" customWidth="1"/>
    <col min="34" max="34" width="14" customWidth="1"/>
    <col min="35" max="35" width="13.42578125" customWidth="1"/>
    <col min="36" max="36" width="12.42578125" customWidth="1"/>
    <col min="39" max="39" width="11.28515625" customWidth="1"/>
  </cols>
  <sheetData>
    <row r="1" spans="1:41" ht="15.75" thickBot="1">
      <c r="A1" s="54"/>
      <c r="B1" s="54"/>
      <c r="C1" s="54"/>
      <c r="D1" s="54"/>
      <c r="E1" s="54"/>
      <c r="F1" s="54"/>
      <c r="AB1" s="132" t="s">
        <v>99</v>
      </c>
      <c r="AC1" s="83" t="s">
        <v>41</v>
      </c>
      <c r="AD1" s="84" t="s">
        <v>42</v>
      </c>
      <c r="AE1" s="84" t="s">
        <v>113</v>
      </c>
      <c r="AF1" s="84" t="s">
        <v>112</v>
      </c>
      <c r="AG1" s="129"/>
      <c r="AH1" s="129"/>
      <c r="AI1" s="129"/>
      <c r="AJ1" s="129"/>
      <c r="AK1" s="129"/>
      <c r="AL1" s="129"/>
      <c r="AM1" s="129"/>
      <c r="AN1" s="129"/>
      <c r="AO1" s="129"/>
    </row>
    <row r="2" spans="1:41" ht="47.25" thickBot="1">
      <c r="A2" s="54"/>
      <c r="B2" s="6"/>
      <c r="C2" s="72" t="s">
        <v>149</v>
      </c>
      <c r="D2" s="12"/>
      <c r="E2" s="12"/>
      <c r="F2" s="73"/>
      <c r="AB2" s="133" t="s">
        <v>38</v>
      </c>
      <c r="AC2" s="84" t="s">
        <v>34</v>
      </c>
      <c r="AD2" s="85" t="s">
        <v>64</v>
      </c>
      <c r="AE2" s="85" t="s">
        <v>64</v>
      </c>
      <c r="AF2" s="85" t="s">
        <v>64</v>
      </c>
      <c r="AG2" s="129"/>
      <c r="AH2" s="129"/>
      <c r="AI2" s="129"/>
      <c r="AJ2" s="129"/>
      <c r="AK2" s="129"/>
      <c r="AL2" s="129"/>
      <c r="AM2" s="129"/>
      <c r="AN2" s="129"/>
      <c r="AO2" s="129"/>
    </row>
    <row r="3" spans="1:41" ht="21.75" thickBot="1">
      <c r="A3" s="54"/>
      <c r="B3" s="92" t="s">
        <v>1</v>
      </c>
      <c r="C3" s="88" t="s">
        <v>98</v>
      </c>
      <c r="D3" s="89"/>
      <c r="E3" s="90" t="s">
        <v>2</v>
      </c>
      <c r="F3" s="91" t="s">
        <v>3</v>
      </c>
      <c r="AB3" s="133" t="s">
        <v>101</v>
      </c>
      <c r="AC3" s="84" t="s">
        <v>100</v>
      </c>
      <c r="AD3" s="84">
        <v>142.5</v>
      </c>
      <c r="AE3" s="84"/>
      <c r="AF3" s="84"/>
      <c r="AG3" s="129"/>
      <c r="AH3" s="129"/>
      <c r="AI3" s="129"/>
      <c r="AJ3" s="129"/>
      <c r="AK3" s="129"/>
      <c r="AL3" s="129"/>
      <c r="AM3" s="129"/>
      <c r="AN3" s="129"/>
      <c r="AO3" s="129"/>
    </row>
    <row r="4" spans="1:41" ht="19.5" thickBot="1">
      <c r="A4" s="54"/>
      <c r="B4" s="8">
        <v>5</v>
      </c>
      <c r="C4" s="101" t="s">
        <v>103</v>
      </c>
      <c r="D4" s="39"/>
      <c r="E4" s="40" t="str">
        <f>IF($C4=$AB$2,$AC$2,IF($C4=$AB$3,$AC$3,IF($C4=$AB$4,$AC$4,IF($C4=$AB$5,$AC$5,IF($C4=FALSE,$AC$2)))))</f>
        <v>DS1404065-E5</v>
      </c>
      <c r="F4" s="26">
        <f>IF($C4=$AB$2,$AD$2,IF($C4=$AB$3,$AD$3,IF($C4=$AB$4,$AD$4,IF($C4=$AB$5,$AD$5,IF($C4=FALSE,$AD$2)))))</f>
        <v>100.6</v>
      </c>
      <c r="AB4" s="133" t="s">
        <v>103</v>
      </c>
      <c r="AC4" s="84" t="s">
        <v>105</v>
      </c>
      <c r="AD4" s="85">
        <v>100.6</v>
      </c>
      <c r="AE4" s="84"/>
      <c r="AF4" s="84"/>
      <c r="AG4" s="129"/>
      <c r="AH4" s="129"/>
      <c r="AI4" s="129"/>
      <c r="AJ4" s="129"/>
      <c r="AK4" s="129"/>
      <c r="AL4" s="129"/>
      <c r="AM4" s="129"/>
      <c r="AN4" s="129"/>
      <c r="AO4" s="129"/>
    </row>
    <row r="5" spans="1:41" ht="19.5" thickBot="1">
      <c r="A5" s="54"/>
      <c r="B5" s="9">
        <v>6</v>
      </c>
      <c r="C5" s="103" t="s">
        <v>101</v>
      </c>
      <c r="D5" s="126"/>
      <c r="E5" s="41" t="str">
        <f>IF($C5=$AB$2,$AC$2,IF($C5=$AB$3,$AC$3,IF($C5=$AB$4,$AC$4,IF($C5=$AB$5,$AC$5,IF($C5=FALSE,$AC$2)))))</f>
        <v>DS1404066-E5</v>
      </c>
      <c r="F5" s="31">
        <f>IF($C5=$AB$2,$AD$2,IF($C5=$AB$3,$AD$3,IF($C5=$AB$4,$AD$4,IF($C5=$AB$5,$AD$5,IF($C5=FALSE,$AD$2)))))</f>
        <v>142.5</v>
      </c>
      <c r="AB5" s="133" t="s">
        <v>104</v>
      </c>
      <c r="AC5" s="84" t="s">
        <v>102</v>
      </c>
      <c r="AD5" s="85">
        <v>90</v>
      </c>
      <c r="AE5" s="84"/>
      <c r="AF5" s="84"/>
      <c r="AG5" s="129"/>
      <c r="AH5" s="129"/>
      <c r="AI5" s="129"/>
      <c r="AJ5" s="129"/>
      <c r="AK5" s="129"/>
      <c r="AL5" s="129"/>
      <c r="AM5" s="129"/>
      <c r="AN5" s="129"/>
      <c r="AO5" s="129"/>
    </row>
    <row r="6" spans="1:41" ht="15.75" thickBot="1">
      <c r="A6" s="54"/>
      <c r="B6" s="60"/>
      <c r="C6" s="60"/>
      <c r="D6" s="60"/>
      <c r="E6" s="60"/>
      <c r="F6" s="60"/>
      <c r="AB6" s="133"/>
      <c r="AC6" s="84"/>
      <c r="AD6" s="84"/>
      <c r="AE6" s="84"/>
      <c r="AF6" s="84"/>
      <c r="AG6" s="129"/>
      <c r="AH6" s="129"/>
      <c r="AI6" s="129"/>
      <c r="AJ6" s="129"/>
      <c r="AK6" s="129"/>
      <c r="AL6" s="129"/>
      <c r="AM6" s="129"/>
      <c r="AN6" s="129"/>
      <c r="AO6" s="129"/>
    </row>
    <row r="7" spans="1:41" ht="21.75" thickBot="1">
      <c r="A7" s="54"/>
      <c r="B7" s="88" t="s">
        <v>1</v>
      </c>
      <c r="C7" s="88" t="s">
        <v>11</v>
      </c>
      <c r="D7" s="89"/>
      <c r="E7" s="90" t="s">
        <v>2</v>
      </c>
      <c r="F7" s="91" t="s">
        <v>3</v>
      </c>
      <c r="AB7" s="132" t="s">
        <v>50</v>
      </c>
      <c r="AC7" s="83" t="s">
        <v>41</v>
      </c>
      <c r="AD7" s="84" t="s">
        <v>42</v>
      </c>
      <c r="AE7" s="84" t="s">
        <v>113</v>
      </c>
      <c r="AF7" s="84" t="s">
        <v>112</v>
      </c>
      <c r="AG7" s="129"/>
      <c r="AH7" s="129"/>
      <c r="AI7" s="129"/>
      <c r="AJ7" s="129"/>
      <c r="AK7" s="129"/>
      <c r="AL7" s="129"/>
      <c r="AM7" s="129"/>
      <c r="AN7" s="129"/>
      <c r="AO7" s="129"/>
    </row>
    <row r="8" spans="1:41" ht="18.75">
      <c r="A8" s="54"/>
      <c r="B8" s="8">
        <v>1</v>
      </c>
      <c r="C8" s="101" t="s">
        <v>134</v>
      </c>
      <c r="D8" s="99"/>
      <c r="E8" s="40" t="str">
        <f>IF($C8=$AB$8,$AC$8,IF($C8=$AB$9,$AC$9,IF(C8=$AB$10,$AC$10,IF($C8=$AB$11,$AC$11,IF($C8=$AB$12,$AC$12,IF($C8=$AB$13,$AC$13))))))</f>
        <v>DS1404122-E6</v>
      </c>
      <c r="F8" s="26">
        <f>IF($C8=$AB$8,$AD$8,IF($C8=$AB$9,$AD$9,IF($C8=$AB$10,$AD$10,IF($C8=$AB$11,$AD$11,IF($C8=$AB$12,$AD$12,IF($C8=$AB$13,$AD$13))))))</f>
        <v>271.60000000000002</v>
      </c>
      <c r="AB8" s="133" t="s">
        <v>38</v>
      </c>
      <c r="AC8" s="84" t="s">
        <v>34</v>
      </c>
      <c r="AD8" s="85" t="s">
        <v>64</v>
      </c>
      <c r="AE8" s="85" t="s">
        <v>64</v>
      </c>
      <c r="AF8" s="85" t="s">
        <v>64</v>
      </c>
      <c r="AG8" s="129"/>
      <c r="AH8" s="129"/>
      <c r="AI8" s="129"/>
      <c r="AJ8" s="129"/>
      <c r="AK8" s="129"/>
      <c r="AL8" s="129"/>
      <c r="AM8" s="129"/>
      <c r="AN8" s="129"/>
      <c r="AO8" s="129"/>
    </row>
    <row r="9" spans="1:41" ht="18.75">
      <c r="A9" s="54"/>
      <c r="B9" s="10">
        <v>2</v>
      </c>
      <c r="C9" s="102" t="s">
        <v>135</v>
      </c>
      <c r="D9" s="100"/>
      <c r="E9" s="49" t="str">
        <f t="shared" ref="E9:E15" si="0">IF($C9=$AB$8,$AC$8,IF($C9=$AB$9,$AC$9,IF(C9=$AB$10,$AC$10,IF($C9=$AB$11,$AC$11,IF($C9=$AB$12,$AC$12,IF($C9=$AB$13,$AC$13))))))</f>
        <v>DS1404124-E6</v>
      </c>
      <c r="F9" s="50">
        <f t="shared" ref="F9:F15" si="1">IF($C9=$AB$8,$AD$8,IF($C9=$AB$9,$AD$9,IF($C9=$AB$10,$AD$10,IF($C9=$AB$11,$AD$11,IF($C9=$AB$12,$AD$12,IF($C9=$AB$13,$AD$13))))))</f>
        <v>208.4</v>
      </c>
      <c r="AB9" s="133" t="s">
        <v>134</v>
      </c>
      <c r="AC9" s="84" t="s">
        <v>107</v>
      </c>
      <c r="AD9" s="84">
        <v>271.60000000000002</v>
      </c>
      <c r="AE9" s="84"/>
      <c r="AF9" s="84"/>
      <c r="AG9" s="129"/>
      <c r="AH9" s="129"/>
      <c r="AI9" s="129"/>
      <c r="AJ9" s="129"/>
      <c r="AK9" s="129"/>
      <c r="AL9" s="129"/>
      <c r="AM9" s="129"/>
      <c r="AN9" s="129"/>
      <c r="AO9" s="129"/>
    </row>
    <row r="10" spans="1:41" ht="18.75">
      <c r="A10" s="54"/>
      <c r="B10" s="10">
        <v>3</v>
      </c>
      <c r="C10" s="102" t="s">
        <v>106</v>
      </c>
      <c r="D10" s="100"/>
      <c r="E10" s="49" t="str">
        <f t="shared" si="0"/>
        <v>DS1404097-E6</v>
      </c>
      <c r="F10" s="50">
        <f t="shared" si="1"/>
        <v>257.89999999999998</v>
      </c>
      <c r="AB10" s="133" t="s">
        <v>135</v>
      </c>
      <c r="AC10" s="84" t="s">
        <v>133</v>
      </c>
      <c r="AD10" s="84">
        <v>208.4</v>
      </c>
      <c r="AE10" s="84"/>
      <c r="AF10" s="84"/>
      <c r="AG10" s="129"/>
      <c r="AH10" s="129"/>
      <c r="AI10" s="129"/>
      <c r="AJ10" s="129"/>
      <c r="AK10" s="129"/>
      <c r="AL10" s="129"/>
      <c r="AM10" s="129"/>
      <c r="AN10" s="129"/>
      <c r="AO10" s="129"/>
    </row>
    <row r="11" spans="1:41" ht="18.75">
      <c r="A11" s="54"/>
      <c r="B11" s="10">
        <v>4</v>
      </c>
      <c r="C11" s="102" t="s">
        <v>136</v>
      </c>
      <c r="D11" s="100"/>
      <c r="E11" s="49" t="str">
        <f t="shared" si="0"/>
        <v>DS1404109-E6</v>
      </c>
      <c r="F11" s="50">
        <f t="shared" si="1"/>
        <v>259.10000000000002</v>
      </c>
      <c r="AB11" s="133" t="s">
        <v>106</v>
      </c>
      <c r="AC11" s="84" t="s">
        <v>108</v>
      </c>
      <c r="AD11" s="84">
        <v>257.89999999999998</v>
      </c>
      <c r="AE11" s="84"/>
      <c r="AF11" s="84"/>
      <c r="AG11" s="129"/>
      <c r="AH11" s="129"/>
      <c r="AI11" s="129"/>
      <c r="AJ11" s="129"/>
      <c r="AK11" s="129"/>
      <c r="AL11" s="129"/>
      <c r="AM11" s="129"/>
      <c r="AN11" s="129"/>
      <c r="AO11" s="129"/>
    </row>
    <row r="12" spans="1:41" ht="18.75">
      <c r="A12" s="54"/>
      <c r="B12" s="10">
        <v>7</v>
      </c>
      <c r="C12" s="102" t="s">
        <v>110</v>
      </c>
      <c r="D12" s="100"/>
      <c r="E12" s="49" t="str">
        <f t="shared" si="0"/>
        <v>DS1404102-E6</v>
      </c>
      <c r="F12" s="50">
        <f t="shared" si="1"/>
        <v>271.60000000000002</v>
      </c>
      <c r="AB12" s="133" t="s">
        <v>136</v>
      </c>
      <c r="AC12" s="84" t="s">
        <v>109</v>
      </c>
      <c r="AD12" s="84">
        <v>259.10000000000002</v>
      </c>
      <c r="AE12" s="84"/>
      <c r="AF12" s="84"/>
      <c r="AG12" s="129"/>
      <c r="AH12" s="129"/>
      <c r="AI12" s="129"/>
      <c r="AJ12" s="129"/>
      <c r="AK12" s="129"/>
      <c r="AL12" s="129"/>
      <c r="AM12" s="129"/>
      <c r="AN12" s="129"/>
      <c r="AO12" s="129"/>
    </row>
    <row r="13" spans="1:41" ht="18.75">
      <c r="A13" s="54"/>
      <c r="B13" s="10">
        <v>8</v>
      </c>
      <c r="C13" s="102" t="s">
        <v>38</v>
      </c>
      <c r="D13" s="100"/>
      <c r="E13" s="49" t="str">
        <f t="shared" si="0"/>
        <v>N/A</v>
      </c>
      <c r="F13" s="50" t="str">
        <f t="shared" si="1"/>
        <v>-----</v>
      </c>
      <c r="AB13" s="133" t="s">
        <v>110</v>
      </c>
      <c r="AC13" s="84" t="s">
        <v>111</v>
      </c>
      <c r="AD13" s="84">
        <v>271.60000000000002</v>
      </c>
      <c r="AE13" s="84"/>
      <c r="AF13" s="84"/>
      <c r="AG13" s="129"/>
      <c r="AH13" s="129"/>
      <c r="AI13" s="129"/>
      <c r="AJ13" s="129"/>
      <c r="AK13" s="129"/>
      <c r="AL13" s="129"/>
      <c r="AM13" s="129"/>
      <c r="AN13" s="129"/>
      <c r="AO13" s="129"/>
    </row>
    <row r="14" spans="1:41" ht="18.75">
      <c r="A14" s="54"/>
      <c r="B14" s="10">
        <v>9</v>
      </c>
      <c r="C14" s="102" t="s">
        <v>38</v>
      </c>
      <c r="D14" s="100"/>
      <c r="E14" s="49" t="str">
        <f t="shared" si="0"/>
        <v>N/A</v>
      </c>
      <c r="F14" s="50" t="str">
        <f t="shared" si="1"/>
        <v>-----</v>
      </c>
      <c r="G14" s="75"/>
      <c r="AB14" s="133"/>
      <c r="AC14" s="84"/>
      <c r="AD14" s="84"/>
      <c r="AE14" s="84"/>
      <c r="AF14" s="84"/>
      <c r="AG14" s="129"/>
      <c r="AH14" s="129"/>
      <c r="AI14" s="129"/>
      <c r="AJ14" s="129"/>
      <c r="AK14" s="129"/>
      <c r="AL14" s="129"/>
      <c r="AM14" s="129"/>
      <c r="AN14" s="129"/>
      <c r="AO14" s="129"/>
    </row>
    <row r="15" spans="1:41" ht="19.5" thickBot="1">
      <c r="A15" s="54"/>
      <c r="B15" s="9">
        <v>10</v>
      </c>
      <c r="C15" s="103" t="s">
        <v>38</v>
      </c>
      <c r="D15" s="125"/>
      <c r="E15" s="41" t="str">
        <f t="shared" si="0"/>
        <v>N/A</v>
      </c>
      <c r="F15" s="31" t="str">
        <f t="shared" si="1"/>
        <v>-----</v>
      </c>
      <c r="G15" s="75"/>
      <c r="AB15" s="132" t="s">
        <v>126</v>
      </c>
      <c r="AC15" s="83" t="s">
        <v>41</v>
      </c>
      <c r="AD15" s="84" t="s">
        <v>42</v>
      </c>
      <c r="AE15" s="84" t="s">
        <v>113</v>
      </c>
      <c r="AF15" s="84" t="s">
        <v>112</v>
      </c>
      <c r="AG15" s="129"/>
      <c r="AH15" s="129"/>
      <c r="AI15" s="129"/>
      <c r="AJ15" s="129"/>
      <c r="AK15" s="129"/>
      <c r="AL15" s="129"/>
      <c r="AM15" s="129"/>
      <c r="AN15" s="129"/>
      <c r="AO15" s="129"/>
    </row>
    <row r="16" spans="1:41" ht="15.75" thickBot="1">
      <c r="A16" s="54"/>
      <c r="B16" s="54"/>
      <c r="C16" s="54"/>
      <c r="D16" s="54"/>
      <c r="E16" s="54"/>
      <c r="F16" s="54"/>
      <c r="G16" s="75"/>
      <c r="AB16" s="133" t="s">
        <v>38</v>
      </c>
      <c r="AC16" s="84" t="s">
        <v>34</v>
      </c>
      <c r="AD16" s="85" t="s">
        <v>64</v>
      </c>
      <c r="AE16" s="85" t="s">
        <v>64</v>
      </c>
      <c r="AF16" s="85" t="s">
        <v>64</v>
      </c>
      <c r="AG16" s="129"/>
      <c r="AH16" s="129"/>
      <c r="AI16" s="129"/>
      <c r="AJ16" s="129"/>
      <c r="AK16" s="129"/>
      <c r="AL16" s="129"/>
      <c r="AM16" s="129"/>
      <c r="AN16" s="129"/>
      <c r="AO16" s="129"/>
    </row>
    <row r="17" spans="1:41" ht="21.75" thickBot="1">
      <c r="A17" s="54"/>
      <c r="B17" s="88" t="s">
        <v>1</v>
      </c>
      <c r="C17" s="88" t="s">
        <v>131</v>
      </c>
      <c r="D17" s="89"/>
      <c r="E17" s="90" t="s">
        <v>2</v>
      </c>
      <c r="F17" s="91" t="s">
        <v>3</v>
      </c>
      <c r="G17" s="75"/>
      <c r="H17" s="62"/>
      <c r="AB17" s="133" t="s">
        <v>127</v>
      </c>
      <c r="AC17" s="84" t="s">
        <v>130</v>
      </c>
      <c r="AD17" s="84">
        <v>50</v>
      </c>
      <c r="AE17" s="84"/>
      <c r="AF17" s="84"/>
      <c r="AG17" s="129"/>
      <c r="AH17" s="129"/>
      <c r="AI17" s="129"/>
      <c r="AJ17" s="129"/>
      <c r="AK17" s="129"/>
      <c r="AL17" s="129"/>
      <c r="AM17" s="129"/>
      <c r="AN17" s="129"/>
      <c r="AO17" s="129"/>
    </row>
    <row r="18" spans="1:41" ht="19.5" thickBot="1">
      <c r="A18" s="54"/>
      <c r="B18" s="8" t="s">
        <v>54</v>
      </c>
      <c r="C18" s="101" t="s">
        <v>118</v>
      </c>
      <c r="D18" s="39"/>
      <c r="E18" s="40" t="str">
        <f>IF($C18=$AB$21,$AC$21,IF($C18=$AB$22,$AC$22,IF($C18=$AB$23,$AC$23,IF($C18=$AB$24,$AC$24,IF($C18=$AB$25,$AC$25,IF($C18=$AB$26,$AC$26,IF($C18=$AB$27,$AC$27,IF($C18=FALSE,$AC$21))))))))</f>
        <v>DS1405018-E5</v>
      </c>
      <c r="F18" s="77">
        <f>IF($C18=$AB$21,$AD$21,IF($C18=$AB$22,$AD$22,IF($C18=$AB$23,$AD$23,IF($C18=$AB$24,$AD$24,IF($C18=$AB$25,$AD$25,IF($C18=$AB$26,$AD$26,IF($C18=$AB$27,$AD$27,IF($C18=FALSE,$AD$21))))))))</f>
        <v>1050</v>
      </c>
      <c r="G18" s="75"/>
      <c r="H18" s="62"/>
      <c r="I18" s="62"/>
      <c r="J18" s="62"/>
      <c r="K18" s="62"/>
      <c r="L18" s="62"/>
      <c r="M18" s="62"/>
      <c r="N18" s="62"/>
      <c r="O18" s="62"/>
      <c r="P18" s="62"/>
      <c r="Q18" s="62"/>
      <c r="AB18" s="133" t="s">
        <v>128</v>
      </c>
      <c r="AC18" s="84" t="s">
        <v>129</v>
      </c>
      <c r="AD18" s="84">
        <v>100</v>
      </c>
      <c r="AE18" s="84"/>
      <c r="AF18" s="84"/>
      <c r="AG18" s="129"/>
      <c r="AH18" s="129">
        <f>IF(AH19=0,0,IF(AH19=690,690,IF(AI19=690,690,IF(AJ19=690,690,IF(AH19=1050,1050,IF(AI19=1050,1050,IF(AJ19=1050,1050,IF(AH19=1372,1372,0))))))))</f>
        <v>1050</v>
      </c>
      <c r="AI18" s="129">
        <f>IF(AI19=0,0,IF(AH19=690,690,IF(AI19=690,690,IF(AJ19=690,690,IF(AH19=1050,1050,IF(AI19=1050,1050,IF(AJ19=1050,1050,IF(AI19=1372,1372,0))))))))</f>
        <v>1050</v>
      </c>
      <c r="AJ18" s="129">
        <f>IF(AJ19=0,0,IF(AH19=690,690,IF(AI19=690,690,IF(AJ19=690,690,IF(AH19=1050,1050,IF(AI19=1050,1050,IF(AJ19=1050,1050,IF(AJ19=1372,1372,0))))))))</f>
        <v>1050</v>
      </c>
      <c r="AK18" s="129" t="s">
        <v>148</v>
      </c>
      <c r="AL18" s="129"/>
      <c r="AM18" s="129"/>
      <c r="AN18" s="129">
        <f>IF((SUM(AH20:AJ20))=5,(SUM(AH18:AJ18)),IF((SUM(AH20:AJ20))=4,(SUM(AH18:AJ18)),IF((SUM(AH20:AJ20))=3,(SUM(AH18:AJ18)/3*2),IF((SUM(AH20:AJ20))=2,(SUM(AH18:AJ18))/2,0))))</f>
        <v>2100</v>
      </c>
      <c r="AO18" s="129"/>
    </row>
    <row r="19" spans="1:41" ht="19.5" thickBot="1">
      <c r="A19" s="54"/>
      <c r="B19" s="10" t="s">
        <v>55</v>
      </c>
      <c r="C19" s="102" t="s">
        <v>119</v>
      </c>
      <c r="D19" s="39"/>
      <c r="E19" s="49" t="str">
        <f>IF($C19=$AB$21,$AC$21,IF($C19=$AB$22,$AC$22,IF($C19=$AB$23,$AC$23,IF($C19=$AB$24,$AC$24,IF($C19=$AB$25,$AC$25,IF($C19=$AB$26,$AC$26,IF($C19=$AB$27,$AC$27,IF($C19=FALSE,$AC$21))))))))</f>
        <v>DS1405018-E5</v>
      </c>
      <c r="F19" s="93">
        <f>IF($C19=$AB$21,$AD$21,IF($C19=$AB$22,$AD$22,IF($C19=$AB$23,$AD$23,IF($C19=$AB$24,$AD$24,IF($C19=$AB$25,$AD$25,IF($C19=$AB$26,$AD$26,IF($C19=$AB$27,$AD$27,IF($C19=FALSE,$AD$21))))))))</f>
        <v>1372</v>
      </c>
      <c r="G19" s="74"/>
      <c r="H19" s="62"/>
      <c r="I19" s="62"/>
      <c r="J19" s="62"/>
      <c r="K19" s="62"/>
      <c r="L19" s="62"/>
      <c r="M19" s="62"/>
      <c r="N19" s="62"/>
      <c r="O19" s="62"/>
      <c r="P19" s="62"/>
      <c r="Q19" s="62"/>
      <c r="AB19" s="133"/>
      <c r="AC19" s="84"/>
      <c r="AD19" s="84"/>
      <c r="AE19" s="84"/>
      <c r="AF19" s="84"/>
      <c r="AG19" s="129"/>
      <c r="AH19" s="129">
        <f>IF(AH24&gt;0,(AH24*690),IF(AH25&gt;0,(AH25*690),IF(AH26&gt;0,(AH26*1050),IF(AH27&gt;0,(AH27*1372),IF(AH28&gt;0,(AH28*1050),IF(AH29&gt;0,(AH29*1372),0))))))</f>
        <v>1050</v>
      </c>
      <c r="AI19" s="129">
        <f>IF(AI24&gt;0,(AI24*690),IF(AI25&gt;0,(AI25*690),IF(AI26&gt;0,(AI26*1050),IF(AI27&gt;0,(AI27*1372),IF(AI28&gt;0,(AI28*1050),IF(AI29&gt;0,(AI29*1372),0))))))</f>
        <v>1372</v>
      </c>
      <c r="AJ19" s="129">
        <f>IF(AJ24&gt;0,(AJ24*690),IF(AJ25&gt;0,(AJ25*690),IF(AJ26&gt;0,(AJ26*1050),IF(AJ27&gt;0,(AJ27*1372),IF(AJ28&gt;0,(AJ28*1050),IF(AJ29&gt;0,(AJ29*1372),0))))))</f>
        <v>1372</v>
      </c>
      <c r="AK19" s="129" t="s">
        <v>139</v>
      </c>
      <c r="AL19" s="129"/>
      <c r="AM19" s="129"/>
      <c r="AN19" s="129"/>
      <c r="AO19" s="129"/>
    </row>
    <row r="20" spans="1:41" ht="19.5" thickBot="1">
      <c r="A20" s="54"/>
      <c r="B20" s="9" t="s">
        <v>56</v>
      </c>
      <c r="C20" s="103" t="s">
        <v>119</v>
      </c>
      <c r="D20" s="126"/>
      <c r="E20" s="41" t="str">
        <f>IF($C20=$AB$21,$AC$21,IF($C20=$AB$22,$AC$22,IF($C20=$AB$23,$AC$23,IF($C20=$AB$24,$AC$24,IF($C20=$AB$25,$AC$25,IF($C20=$AB$26,$AC$26,IF($C20=$AB$27,$AC$27,IF($C20=FALSE,$AC$21))))))))</f>
        <v>DS1405018-E5</v>
      </c>
      <c r="F20" s="104">
        <f>IF($C20=$AB$21,$AD$21,IF($C20=$AB$22,$AD$22,IF($C20=$AB$23,$AD$23,IF($C20=$AB$24,$AD$24,IF($C20=$AB$25,$AD$25,IF($C20=$AB$26,$AD$26,IF($C20=$AB$27,$AD$27,IF($C20=FALSE,$AD$21))))))))</f>
        <v>1372</v>
      </c>
      <c r="G20" s="87">
        <f>SUM(F18:F20)</f>
        <v>3794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133" t="s">
        <v>38</v>
      </c>
      <c r="AC20" s="84" t="s">
        <v>34</v>
      </c>
      <c r="AD20" s="85" t="s">
        <v>64</v>
      </c>
      <c r="AE20" s="85" t="s">
        <v>64</v>
      </c>
      <c r="AF20" s="85" t="s">
        <v>64</v>
      </c>
      <c r="AG20" s="129"/>
      <c r="AH20" s="129">
        <f t="shared" ref="AH20:AJ20" si="2">SUM(AH24:AH29)</f>
        <v>1</v>
      </c>
      <c r="AI20" s="129">
        <f t="shared" si="2"/>
        <v>1</v>
      </c>
      <c r="AJ20" s="129">
        <f t="shared" si="2"/>
        <v>1</v>
      </c>
      <c r="AK20" s="129" t="s">
        <v>140</v>
      </c>
      <c r="AL20" s="129"/>
      <c r="AM20" s="129"/>
      <c r="AN20" s="129"/>
      <c r="AO20" s="129"/>
    </row>
    <row r="21" spans="1:41" ht="19.5" thickBot="1">
      <c r="A21" s="54"/>
      <c r="B21" s="54"/>
      <c r="C21" s="54"/>
      <c r="D21" s="120"/>
      <c r="E21" s="123" t="s">
        <v>142</v>
      </c>
      <c r="F21" s="124">
        <f>SUM(F$18:F$20)</f>
        <v>3794</v>
      </c>
      <c r="G21" s="87"/>
      <c r="H21" s="62"/>
      <c r="I21" s="62"/>
      <c r="J21" s="62"/>
      <c r="K21" s="62"/>
      <c r="L21" s="62"/>
      <c r="M21" s="62"/>
      <c r="N21" s="62"/>
      <c r="O21" s="62"/>
      <c r="P21" s="62"/>
      <c r="Q21" s="62"/>
      <c r="AB21" s="133" t="s">
        <v>114</v>
      </c>
      <c r="AC21" s="84" t="s">
        <v>120</v>
      </c>
      <c r="AD21" s="84">
        <v>690</v>
      </c>
      <c r="AE21" s="84"/>
      <c r="AF21" s="84"/>
      <c r="AG21" s="129"/>
      <c r="AH21" s="129"/>
      <c r="AI21" s="129"/>
      <c r="AJ21" s="129"/>
      <c r="AK21" s="129"/>
      <c r="AL21" s="129"/>
      <c r="AM21" s="129"/>
      <c r="AN21" s="129"/>
      <c r="AO21" s="129"/>
    </row>
    <row r="22" spans="1:41" ht="15.75" thickBot="1">
      <c r="A22" s="54"/>
      <c r="B22" s="54"/>
      <c r="C22" s="54"/>
      <c r="D22" s="54"/>
      <c r="E22" s="118"/>
      <c r="F22" s="117"/>
      <c r="G22" s="131"/>
      <c r="H22" s="62"/>
      <c r="I22" s="62"/>
      <c r="J22" s="62"/>
      <c r="K22" s="62"/>
      <c r="L22" s="62"/>
      <c r="M22" s="62"/>
      <c r="N22" s="62"/>
      <c r="O22" s="62"/>
      <c r="P22" s="62"/>
      <c r="Q22" s="62"/>
      <c r="AB22" s="133" t="s">
        <v>115</v>
      </c>
      <c r="AC22" s="84" t="s">
        <v>120</v>
      </c>
      <c r="AD22" s="84">
        <v>690</v>
      </c>
      <c r="AE22" s="84"/>
      <c r="AF22" s="84"/>
      <c r="AG22" s="129"/>
      <c r="AH22" s="129"/>
      <c r="AI22" s="129"/>
      <c r="AJ22" s="129"/>
      <c r="AK22" s="129"/>
      <c r="AL22" s="129"/>
      <c r="AM22" s="129"/>
      <c r="AN22" s="129"/>
      <c r="AO22" s="129"/>
    </row>
    <row r="23" spans="1:41" ht="21.75" thickBot="1">
      <c r="A23" s="54"/>
      <c r="B23" s="88" t="s">
        <v>1</v>
      </c>
      <c r="C23" s="88" t="s">
        <v>132</v>
      </c>
      <c r="D23" s="89"/>
      <c r="E23" s="90" t="s">
        <v>2</v>
      </c>
      <c r="F23" s="91" t="s">
        <v>3</v>
      </c>
      <c r="G23" s="80"/>
      <c r="H23" s="62"/>
      <c r="I23" s="62"/>
      <c r="J23" s="62"/>
      <c r="K23" s="62"/>
      <c r="L23" s="62"/>
      <c r="M23" s="62"/>
      <c r="N23" s="62"/>
      <c r="O23" s="62"/>
      <c r="P23" s="62"/>
      <c r="Q23" s="62"/>
      <c r="AB23" s="133" t="s">
        <v>116</v>
      </c>
      <c r="AC23" s="84" t="s">
        <v>122</v>
      </c>
      <c r="AD23" s="84">
        <v>1050</v>
      </c>
      <c r="AE23" s="20"/>
      <c r="AF23" s="20"/>
      <c r="AG23" s="129"/>
      <c r="AH23" s="130" t="s">
        <v>54</v>
      </c>
      <c r="AI23" s="130" t="s">
        <v>55</v>
      </c>
      <c r="AJ23" s="130" t="s">
        <v>56</v>
      </c>
      <c r="AK23" s="21" t="s">
        <v>137</v>
      </c>
      <c r="AL23" s="129" t="s">
        <v>138</v>
      </c>
      <c r="AM23" s="129" t="s">
        <v>3</v>
      </c>
      <c r="AN23" s="129"/>
      <c r="AO23" s="129"/>
    </row>
    <row r="24" spans="1:41" ht="18.75">
      <c r="A24" s="54"/>
      <c r="B24" s="8" t="s">
        <v>54</v>
      </c>
      <c r="C24" s="101" t="s">
        <v>38</v>
      </c>
      <c r="D24" s="100"/>
      <c r="E24" s="40" t="str">
        <f>IF($C24=$AB$27,$AC$27,IF($C24=$AB$28,$AC$28,IF($C24=$AB$29,$AC$29,IF($C24=$AB$30,$AC$30,IF($C24=FALSE,$AC$20)))))</f>
        <v>N/A</v>
      </c>
      <c r="F24" s="26" t="str">
        <f>IF($C24=$AB$27,$AD$27,IF($C24=$AB$28,$AD$28,IF($C24=$AB$29,$AD$29,IF($C24=$AB$30,$AD$30,IF($C24=FALSE,$AD$20)))))</f>
        <v>-----</v>
      </c>
      <c r="G24" s="80"/>
      <c r="H24" s="62"/>
      <c r="I24" s="62"/>
      <c r="J24" s="62"/>
      <c r="K24" s="62"/>
      <c r="L24" s="62"/>
      <c r="M24" s="62"/>
      <c r="N24" s="62"/>
      <c r="O24" s="62"/>
      <c r="P24" s="62"/>
      <c r="Q24" s="62"/>
      <c r="AB24" s="133" t="s">
        <v>117</v>
      </c>
      <c r="AC24" s="84" t="s">
        <v>122</v>
      </c>
      <c r="AD24" s="84">
        <v>1372</v>
      </c>
      <c r="AE24" s="129"/>
      <c r="AF24" s="129"/>
      <c r="AG24" s="129"/>
      <c r="AH24" s="129">
        <f>IF($C$18=$AB21,1,0)</f>
        <v>0</v>
      </c>
      <c r="AI24" s="129">
        <f>IF($C$19=$AB21,1,0)</f>
        <v>0</v>
      </c>
      <c r="AJ24" s="129">
        <f>IF($C$20=$AB21,1,0)</f>
        <v>0</v>
      </c>
      <c r="AK24" s="129">
        <f>SUM(AH24:AJ24)+SUM(AH25:AJ25)</f>
        <v>0</v>
      </c>
      <c r="AL24" s="129">
        <f>IF(AK24&gt;0,1,0)</f>
        <v>0</v>
      </c>
      <c r="AM24" s="129">
        <v>690</v>
      </c>
      <c r="AN24" s="129"/>
      <c r="AO24" s="129"/>
    </row>
    <row r="25" spans="1:41" ht="18.75">
      <c r="A25" s="54"/>
      <c r="B25" s="10" t="s">
        <v>55</v>
      </c>
      <c r="C25" s="102" t="s">
        <v>38</v>
      </c>
      <c r="D25" s="100"/>
      <c r="E25" s="49" t="str">
        <f t="shared" ref="E25:E26" si="3">IF($C25=$AB$27,$AC$27,IF($C25=$AB$28,$AC$28,IF($C25=$AB$29,$AC$29,IF($C25=$AB$30,$AC$30,IF($C25=FALSE,$AC$20)))))</f>
        <v>N/A</v>
      </c>
      <c r="F25" s="50" t="str">
        <f t="shared" ref="F25:F26" si="4">IF($C25=$AB$27,$AD$27,IF($C25=$AB$28,$AD$28,IF($C25=$AB$29,$AD$29,IF($C25=$AB$30,$AD$30,IF($C25=FALSE,$AD$20)))))</f>
        <v>-----</v>
      </c>
      <c r="G25" s="80"/>
      <c r="H25" s="62"/>
      <c r="I25" s="62"/>
      <c r="J25" s="62"/>
      <c r="K25" s="62"/>
      <c r="L25" s="62"/>
      <c r="M25" s="62"/>
      <c r="N25" s="62"/>
      <c r="O25" s="62"/>
      <c r="P25" s="62"/>
      <c r="Q25" s="62"/>
      <c r="AB25" s="133" t="s">
        <v>118</v>
      </c>
      <c r="AC25" s="84" t="s">
        <v>123</v>
      </c>
      <c r="AD25" s="84">
        <v>1050</v>
      </c>
      <c r="AE25" s="129"/>
      <c r="AF25" s="129"/>
      <c r="AG25" s="129"/>
      <c r="AH25" s="129">
        <f>IF($C$18=$AB22,1,0)</f>
        <v>0</v>
      </c>
      <c r="AI25" s="129">
        <f>IF($C$19=$AB22,1,0)</f>
        <v>0</v>
      </c>
      <c r="AJ25" s="129">
        <f>IF($C$20=$AB22,1,0)</f>
        <v>0</v>
      </c>
      <c r="AK25" s="129"/>
      <c r="AL25" s="129"/>
      <c r="AM25" s="129"/>
      <c r="AN25" s="129"/>
      <c r="AO25" s="129"/>
    </row>
    <row r="26" spans="1:41" ht="19.5" thickBot="1">
      <c r="A26" s="54"/>
      <c r="B26" s="9" t="s">
        <v>56</v>
      </c>
      <c r="C26" s="103" t="s">
        <v>38</v>
      </c>
      <c r="D26" s="125"/>
      <c r="E26" s="41" t="str">
        <f t="shared" si="3"/>
        <v>N/A</v>
      </c>
      <c r="F26" s="31" t="str">
        <f t="shared" si="4"/>
        <v>-----</v>
      </c>
      <c r="G26" s="87">
        <f>SUM(F24:F26)</f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AB26" s="133" t="s">
        <v>119</v>
      </c>
      <c r="AC26" s="84" t="s">
        <v>123</v>
      </c>
      <c r="AD26" s="84">
        <v>1372</v>
      </c>
      <c r="AE26" s="129"/>
      <c r="AF26" s="129"/>
      <c r="AG26" s="129"/>
      <c r="AH26" s="129">
        <f>IF($C$18=$AB23,1,0)</f>
        <v>0</v>
      </c>
      <c r="AI26" s="129">
        <f>IF($C$19=$AB23,1,0)</f>
        <v>0</v>
      </c>
      <c r="AJ26" s="129">
        <f>IF($C$20=$AB23,1,0)</f>
        <v>0</v>
      </c>
      <c r="AK26" s="129">
        <f>SUM(AH26:AJ26)+SUM(AH28:AJ28)</f>
        <v>1</v>
      </c>
      <c r="AL26" s="129">
        <f t="shared" ref="AL26:AL27" si="5">IF(AK26&gt;0,1,0)</f>
        <v>1</v>
      </c>
      <c r="AM26" s="129">
        <v>1050</v>
      </c>
      <c r="AN26" s="129"/>
      <c r="AO26" s="129"/>
    </row>
    <row r="27" spans="1:41" ht="19.5" thickBot="1">
      <c r="A27" s="54"/>
      <c r="B27" s="54"/>
      <c r="C27" s="54"/>
      <c r="D27" s="122"/>
      <c r="E27" s="123" t="s">
        <v>142</v>
      </c>
      <c r="F27" s="124">
        <f>SUM(F$24:F$26)</f>
        <v>0</v>
      </c>
      <c r="G27" s="74"/>
      <c r="H27" s="62"/>
      <c r="I27" s="62"/>
      <c r="J27" s="62"/>
      <c r="K27" s="62"/>
      <c r="L27" s="62"/>
      <c r="M27" s="62"/>
      <c r="N27" s="62"/>
      <c r="O27" s="62"/>
      <c r="P27" s="62"/>
      <c r="Q27" s="62"/>
      <c r="AB27" s="133" t="s">
        <v>38</v>
      </c>
      <c r="AC27" s="84" t="s">
        <v>34</v>
      </c>
      <c r="AD27" s="85" t="s">
        <v>64</v>
      </c>
      <c r="AE27" s="85" t="s">
        <v>64</v>
      </c>
      <c r="AF27" s="85" t="s">
        <v>64</v>
      </c>
      <c r="AG27" s="129"/>
      <c r="AH27" s="129">
        <f>IF($C$18=$AB24,1,0)</f>
        <v>0</v>
      </c>
      <c r="AI27" s="129">
        <f>IF($C$19=$AB24,1,0)</f>
        <v>0</v>
      </c>
      <c r="AJ27" s="129">
        <f>IF($C$20=$AB24,1,0)</f>
        <v>0</v>
      </c>
      <c r="AK27" s="129">
        <f>SUM(AH27:AJ27)+SUM(AH29:AJ29)</f>
        <v>2</v>
      </c>
      <c r="AL27" s="129">
        <f t="shared" si="5"/>
        <v>1</v>
      </c>
      <c r="AM27" s="129">
        <v>1372</v>
      </c>
      <c r="AN27" s="129"/>
      <c r="AO27" s="129"/>
    </row>
    <row r="28" spans="1:41" ht="15.75" thickBot="1">
      <c r="A28" s="54"/>
      <c r="B28" s="54"/>
      <c r="C28" s="65"/>
      <c r="D28" s="80"/>
      <c r="E28" s="80"/>
      <c r="F28" s="80"/>
      <c r="G28" s="80"/>
      <c r="H28" s="62"/>
      <c r="I28" s="62"/>
      <c r="J28" s="62"/>
      <c r="K28" s="62"/>
      <c r="L28" s="62"/>
      <c r="M28" s="62"/>
      <c r="N28" s="62"/>
      <c r="O28" s="62"/>
      <c r="P28" s="62"/>
      <c r="Q28" s="62"/>
      <c r="AB28" s="133" t="s">
        <v>87</v>
      </c>
      <c r="AC28" s="84" t="s">
        <v>121</v>
      </c>
      <c r="AD28" s="84">
        <v>760</v>
      </c>
      <c r="AE28" s="84"/>
      <c r="AF28" s="84"/>
      <c r="AG28" s="129"/>
      <c r="AH28" s="129">
        <f>IF($C$18=$AB25,1,0)</f>
        <v>1</v>
      </c>
      <c r="AI28" s="129">
        <f>IF($C$19=$AB25,1,0)</f>
        <v>0</v>
      </c>
      <c r="AJ28" s="129">
        <f>IF($C$20=$AB25,1,0)</f>
        <v>0</v>
      </c>
      <c r="AK28" s="129"/>
      <c r="AL28" s="129"/>
      <c r="AM28" s="129"/>
      <c r="AN28" s="129"/>
      <c r="AO28" s="129"/>
    </row>
    <row r="29" spans="1:41" ht="32.25" thickBot="1">
      <c r="A29" s="54"/>
      <c r="B29" s="54"/>
      <c r="C29" s="54"/>
      <c r="D29" s="54"/>
      <c r="E29" s="76" t="s">
        <v>65</v>
      </c>
      <c r="F29" s="94" t="s">
        <v>66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AB29" s="133" t="s">
        <v>88</v>
      </c>
      <c r="AC29" s="84" t="s">
        <v>124</v>
      </c>
      <c r="AD29" s="84">
        <v>1372</v>
      </c>
      <c r="AE29" s="129"/>
      <c r="AF29" s="129"/>
      <c r="AG29" s="129"/>
      <c r="AH29" s="129">
        <f>IF($C$18=AB26,1,0)</f>
        <v>0</v>
      </c>
      <c r="AI29" s="129">
        <f>IF($C$19=AB26,1,0)</f>
        <v>1</v>
      </c>
      <c r="AJ29" s="129">
        <f>IF($C$20=AB26,1,0)</f>
        <v>1</v>
      </c>
      <c r="AK29" s="129"/>
      <c r="AL29" s="129"/>
      <c r="AM29" s="129"/>
      <c r="AN29" s="129"/>
      <c r="AO29" s="129"/>
    </row>
    <row r="30" spans="1:41" ht="21.75" thickBot="1">
      <c r="A30" s="54"/>
      <c r="B30" s="6"/>
      <c r="C30" s="79" t="s">
        <v>144</v>
      </c>
      <c r="D30" s="7"/>
      <c r="E30" s="107">
        <f>SUM(AH$18:AJ$18)</f>
        <v>3150</v>
      </c>
      <c r="F30" s="33">
        <f>AN18</f>
        <v>2100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AB30" s="133" t="s">
        <v>89</v>
      </c>
      <c r="AC30" s="84" t="s">
        <v>125</v>
      </c>
      <c r="AD30" s="84">
        <v>1372</v>
      </c>
      <c r="AE30" s="129"/>
      <c r="AF30" s="129"/>
      <c r="AG30" s="129"/>
      <c r="AH30" s="130" t="s">
        <v>54</v>
      </c>
      <c r="AI30" s="130" t="s">
        <v>55</v>
      </c>
      <c r="AJ30" s="130" t="s">
        <v>56</v>
      </c>
      <c r="AK30" s="129"/>
      <c r="AL30" s="129"/>
      <c r="AM30" s="129"/>
      <c r="AN30" s="129"/>
      <c r="AO30" s="129"/>
    </row>
    <row r="31" spans="1:41" ht="21.75" thickBot="1">
      <c r="A31" s="54"/>
      <c r="B31" s="6"/>
      <c r="C31" s="79" t="s">
        <v>52</v>
      </c>
      <c r="D31" s="7"/>
      <c r="E31" s="110">
        <f>SUM(F8:F15)+SUM(F4:F5)</f>
        <v>1511.6999999999998</v>
      </c>
      <c r="F31" s="111">
        <f>E31</f>
        <v>1511.6999999999998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AB31" s="134"/>
      <c r="AC31" s="129"/>
      <c r="AD31" s="129"/>
      <c r="AE31" s="129"/>
      <c r="AF31" s="129"/>
      <c r="AG31" s="129"/>
      <c r="AH31" s="129">
        <f>IF($C$25=AB28,1,0)</f>
        <v>0</v>
      </c>
      <c r="AI31" s="129">
        <f>IF($C$26=AB28,1,0)</f>
        <v>0</v>
      </c>
      <c r="AJ31" s="129">
        <f>IF($C$27=AB28,1,0)</f>
        <v>0</v>
      </c>
      <c r="AK31" s="129" t="s">
        <v>145</v>
      </c>
      <c r="AL31" s="129"/>
      <c r="AM31" s="129"/>
      <c r="AN31" s="129"/>
      <c r="AO31" s="129"/>
    </row>
    <row r="32" spans="1:41" ht="21.75" thickBot="1">
      <c r="A32" s="54"/>
      <c r="B32" s="6"/>
      <c r="C32" s="79" t="s">
        <v>63</v>
      </c>
      <c r="D32" s="7"/>
      <c r="E32" s="112">
        <f>$E30-$E31</f>
        <v>1638.3000000000002</v>
      </c>
      <c r="F32" s="113">
        <f>F30-$E31</f>
        <v>588.30000000000018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AB32" s="134"/>
      <c r="AC32" s="129"/>
      <c r="AD32" s="129"/>
      <c r="AE32" s="129"/>
      <c r="AF32" s="129"/>
      <c r="AG32" s="129"/>
      <c r="AH32" s="129">
        <f t="shared" ref="AH32:AH33" si="6">IF($C$25=AB29,1,0)</f>
        <v>0</v>
      </c>
      <c r="AI32" s="129">
        <f t="shared" ref="AI32:AI33" si="7">IF($C$26=AB29,1,0)</f>
        <v>0</v>
      </c>
      <c r="AJ32" s="129">
        <f t="shared" ref="AJ32:AJ33" si="8">IF($C$27=AB29,1,0)</f>
        <v>0</v>
      </c>
      <c r="AK32" s="129" t="s">
        <v>145</v>
      </c>
      <c r="AL32" s="129"/>
      <c r="AM32" s="129"/>
      <c r="AN32" s="129"/>
      <c r="AO32" s="129"/>
    </row>
    <row r="33" spans="1:41" ht="19.5" thickBot="1">
      <c r="A33" s="54"/>
      <c r="B33" s="60"/>
      <c r="C33" s="81"/>
      <c r="D33" s="82"/>
      <c r="E33" s="117"/>
      <c r="F33" s="117"/>
      <c r="H33" s="62"/>
      <c r="I33" s="62"/>
      <c r="J33" s="62"/>
      <c r="K33" s="62"/>
      <c r="L33" s="62"/>
      <c r="M33" s="62"/>
      <c r="N33" s="62"/>
      <c r="O33" s="62"/>
      <c r="P33" s="62"/>
      <c r="Q33" s="62"/>
      <c r="AB33" s="134"/>
      <c r="AC33" s="129"/>
      <c r="AD33" s="129"/>
      <c r="AE33" s="129"/>
      <c r="AF33" s="129"/>
      <c r="AG33" s="129"/>
      <c r="AH33" s="129">
        <f t="shared" si="6"/>
        <v>0</v>
      </c>
      <c r="AI33" s="129">
        <f t="shared" si="7"/>
        <v>0</v>
      </c>
      <c r="AJ33" s="129">
        <f t="shared" si="8"/>
        <v>0</v>
      </c>
      <c r="AK33" s="129" t="s">
        <v>147</v>
      </c>
      <c r="AL33" s="129"/>
      <c r="AM33" s="129"/>
      <c r="AN33" s="129"/>
      <c r="AO33" s="129"/>
    </row>
    <row r="34" spans="1:41" ht="32.25" thickBot="1">
      <c r="A34" s="54"/>
      <c r="B34" s="54"/>
      <c r="C34" s="54"/>
      <c r="D34" s="54"/>
      <c r="E34" s="76" t="s">
        <v>65</v>
      </c>
      <c r="F34" s="94" t="s">
        <v>66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AB34" s="134"/>
      <c r="AC34" s="129"/>
      <c r="AD34" s="129"/>
      <c r="AE34" s="129"/>
      <c r="AF34" s="129"/>
      <c r="AG34" s="129"/>
      <c r="AH34" s="129">
        <f>SUM(AH31:AH33)</f>
        <v>0</v>
      </c>
      <c r="AI34" s="129">
        <f t="shared" ref="AI34:AJ34" si="9">SUM(AI31:AI33)</f>
        <v>0</v>
      </c>
      <c r="AJ34" s="129">
        <f t="shared" si="9"/>
        <v>0</v>
      </c>
      <c r="AK34" s="129" t="s">
        <v>140</v>
      </c>
      <c r="AL34" s="129"/>
      <c r="AM34" s="129"/>
      <c r="AN34" s="129"/>
      <c r="AO34" s="129"/>
    </row>
    <row r="35" spans="1:41" ht="21.75" thickBot="1">
      <c r="A35" s="54"/>
      <c r="B35" s="6"/>
      <c r="C35" s="79" t="s">
        <v>143</v>
      </c>
      <c r="D35" s="7"/>
      <c r="E35" s="107">
        <f>(SUM(AH$37:AJ$37))</f>
        <v>0</v>
      </c>
      <c r="F35" s="33">
        <f>AN37</f>
        <v>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AB35" s="134"/>
      <c r="AC35" s="129"/>
      <c r="AD35" s="129"/>
      <c r="AE35" s="129"/>
      <c r="AF35" s="129"/>
      <c r="AG35" s="129"/>
      <c r="AH35" s="129">
        <f>IF($C24=AB30,1,0)</f>
        <v>0</v>
      </c>
      <c r="AI35" s="129">
        <f>IF($C25=AB30,1,0)</f>
        <v>0</v>
      </c>
      <c r="AJ35" s="129">
        <f>IF($C26=AB30,1,0)</f>
        <v>0</v>
      </c>
      <c r="AK35" s="129" t="s">
        <v>146</v>
      </c>
      <c r="AL35" s="129"/>
      <c r="AM35" s="129"/>
      <c r="AN35" s="129"/>
      <c r="AO35" s="129"/>
    </row>
    <row r="36" spans="1:41" ht="21.75" thickBot="1">
      <c r="A36" s="54"/>
      <c r="B36" s="6"/>
      <c r="C36" s="79" t="s">
        <v>52</v>
      </c>
      <c r="D36" s="7"/>
      <c r="E36" s="110">
        <f>SUM(F8:F15)+SUM(F4:F5)</f>
        <v>1511.6999999999998</v>
      </c>
      <c r="F36" s="111">
        <f>E36</f>
        <v>1511.6999999999998</v>
      </c>
      <c r="I36" s="62"/>
      <c r="J36" s="62"/>
      <c r="K36" s="62"/>
      <c r="L36" s="62"/>
      <c r="M36" s="62"/>
      <c r="N36" s="62"/>
      <c r="O36" s="62"/>
      <c r="P36" s="62"/>
      <c r="Q36" s="62"/>
      <c r="AB36" s="134"/>
      <c r="AC36" s="129"/>
      <c r="AD36" s="129"/>
      <c r="AE36" s="129"/>
      <c r="AF36" s="129"/>
      <c r="AG36" s="129"/>
      <c r="AH36" s="129">
        <f>IF(AH31=1,760,IF(AH32=1,1372,IF(AH33=1,1372,0)))</f>
        <v>0</v>
      </c>
      <c r="AI36" s="129">
        <f t="shared" ref="AI36:AJ36" si="10">IF(AI31=1,760,IF(AI32=1,1372,IF(AI33=1,1372,0)))</f>
        <v>0</v>
      </c>
      <c r="AJ36" s="129">
        <f t="shared" si="10"/>
        <v>0</v>
      </c>
      <c r="AK36" s="129" t="s">
        <v>139</v>
      </c>
      <c r="AL36" s="129"/>
      <c r="AM36" s="129"/>
      <c r="AN36" s="129"/>
      <c r="AO36" s="129"/>
    </row>
    <row r="37" spans="1:41" ht="21.75" thickBot="1">
      <c r="A37" s="54"/>
      <c r="B37" s="6"/>
      <c r="C37" s="79" t="s">
        <v>63</v>
      </c>
      <c r="D37" s="7"/>
      <c r="E37" s="108">
        <f>E35-$E36</f>
        <v>-1511.6999999999998</v>
      </c>
      <c r="F37" s="109">
        <f>F35-$E36</f>
        <v>-1511.6999999999998</v>
      </c>
      <c r="I37" s="63"/>
      <c r="J37" s="63"/>
      <c r="K37" s="63"/>
      <c r="L37" s="63"/>
      <c r="M37" s="62"/>
      <c r="N37" s="62"/>
      <c r="O37" s="62"/>
      <c r="P37" s="62"/>
      <c r="Q37" s="62"/>
      <c r="AB37" s="134"/>
      <c r="AC37" s="129"/>
      <c r="AD37" s="129"/>
      <c r="AE37" s="129"/>
      <c r="AF37" s="129"/>
      <c r="AG37" s="129"/>
      <c r="AH37" s="129">
        <f>IF($AH36=0,0,IF($AH36=760,760,IF($AI36=760,760,IF($AJ36=760,760,IF($AH36=1372,1372,0)))))</f>
        <v>0</v>
      </c>
      <c r="AI37" s="129">
        <f>IF($AI36=0,0,IF($AH36=760,760,IF($AI36=760,760,IF($AJ36=760,760,IF($AI36=1372,1372,0)))))</f>
        <v>0</v>
      </c>
      <c r="AJ37" s="129">
        <f>IF($AJ36=0,0,IF($AH36=760,760,IF($AI36=760,760,IF($AJ36=760,760,IF($AJ36=1372,1372,0)))))</f>
        <v>0</v>
      </c>
      <c r="AK37" s="129" t="s">
        <v>141</v>
      </c>
      <c r="AL37" s="129"/>
      <c r="AM37" s="129"/>
      <c r="AN37" s="129">
        <f>IF((SUM(AH34:AJ34))=3,(SUM(AH37:AJ37)/3*2),IF((SUM(AH34:AJ34))=2,(SUM(AH37:AJ37))/2,0))</f>
        <v>0</v>
      </c>
      <c r="AO37" s="129"/>
    </row>
    <row r="38" spans="1:41">
      <c r="A38" s="54"/>
      <c r="B38" s="54"/>
      <c r="C38" s="54"/>
      <c r="D38" s="54"/>
      <c r="E38" s="54"/>
      <c r="F38" s="54"/>
      <c r="I38" s="63"/>
      <c r="J38" s="63"/>
      <c r="K38" s="63"/>
      <c r="L38" s="63"/>
      <c r="M38" s="62"/>
      <c r="N38" s="62"/>
      <c r="O38" s="62"/>
      <c r="P38" s="62"/>
      <c r="Q38" s="62"/>
      <c r="AB38" s="134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</row>
    <row r="39" spans="1:41">
      <c r="A39" s="54"/>
      <c r="B39" s="54"/>
      <c r="C39" s="54"/>
      <c r="D39" s="54"/>
      <c r="E39" s="54"/>
      <c r="F39" s="54"/>
      <c r="AB39" s="134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</row>
    <row r="40" spans="1:41">
      <c r="A40" s="54"/>
      <c r="B40" s="54"/>
      <c r="C40" s="54"/>
      <c r="D40" s="54"/>
      <c r="E40" s="54"/>
      <c r="F40" s="54"/>
    </row>
    <row r="41" spans="1:41">
      <c r="A41" s="54"/>
      <c r="B41" s="54"/>
      <c r="C41" s="54"/>
      <c r="D41" s="54"/>
      <c r="E41" s="54"/>
      <c r="F41" s="54"/>
    </row>
    <row r="42" spans="1:41">
      <c r="A42" s="54"/>
      <c r="B42" s="54"/>
      <c r="C42" s="54"/>
      <c r="D42" s="54"/>
      <c r="E42" s="54"/>
      <c r="F42" s="54"/>
    </row>
    <row r="43" spans="1:41">
      <c r="A43" s="54"/>
      <c r="B43" s="54"/>
      <c r="C43" s="54"/>
      <c r="D43" s="54"/>
      <c r="E43" s="54"/>
      <c r="F43" s="54"/>
    </row>
    <row r="44" spans="1:41">
      <c r="A44" s="54"/>
      <c r="B44" s="54"/>
      <c r="C44" s="54"/>
      <c r="D44" s="54"/>
      <c r="E44" s="54"/>
      <c r="F44" s="54"/>
      <c r="O44" s="62"/>
      <c r="P44" s="62"/>
      <c r="Q44" s="62"/>
    </row>
    <row r="45" spans="1:41">
      <c r="A45" s="54"/>
      <c r="B45" s="54"/>
      <c r="C45" s="54"/>
      <c r="D45" s="54"/>
      <c r="E45" s="54"/>
      <c r="F45" s="54"/>
      <c r="O45" s="62"/>
      <c r="P45" s="62"/>
      <c r="Q45" s="62"/>
    </row>
    <row r="46" spans="1:41">
      <c r="A46" s="54"/>
      <c r="B46" s="54"/>
      <c r="C46" s="54"/>
      <c r="D46" s="54"/>
      <c r="E46" s="54"/>
      <c r="F46" s="54"/>
    </row>
    <row r="47" spans="1:41">
      <c r="A47" s="54"/>
      <c r="B47" s="54"/>
      <c r="C47" s="54"/>
      <c r="D47" s="54"/>
      <c r="E47" s="54"/>
      <c r="F47" s="54"/>
      <c r="O47" s="60"/>
      <c r="P47" s="60"/>
      <c r="Q47" s="60"/>
    </row>
    <row r="48" spans="1:41">
      <c r="A48" s="54"/>
      <c r="B48" s="54"/>
      <c r="C48" s="54"/>
      <c r="D48" s="54"/>
      <c r="E48" s="54"/>
      <c r="F48" s="54"/>
    </row>
    <row r="49" spans="1:6">
      <c r="A49" s="54"/>
      <c r="B49" s="54"/>
      <c r="C49" s="54"/>
      <c r="D49" s="54"/>
      <c r="E49" s="54"/>
      <c r="F49" s="54"/>
    </row>
    <row r="50" spans="1:6">
      <c r="A50" s="54"/>
      <c r="B50" s="54"/>
      <c r="C50" s="54"/>
      <c r="D50" s="54"/>
      <c r="E50" s="54"/>
      <c r="F50" s="54"/>
    </row>
    <row r="51" spans="1:6">
      <c r="A51" s="54"/>
      <c r="B51" s="54"/>
      <c r="C51" s="54"/>
      <c r="D51" s="54"/>
      <c r="E51" s="54"/>
      <c r="F51" s="54"/>
    </row>
    <row r="52" spans="1:6">
      <c r="A52" s="54"/>
      <c r="B52" s="54"/>
      <c r="C52" s="54"/>
      <c r="D52" s="54"/>
      <c r="E52" s="54"/>
      <c r="F52" s="54"/>
    </row>
    <row r="53" spans="1:6">
      <c r="A53" s="54"/>
      <c r="B53" s="54"/>
      <c r="C53" s="54"/>
      <c r="D53" s="54"/>
      <c r="E53" s="54"/>
      <c r="F53" s="54"/>
    </row>
    <row r="54" spans="1:6">
      <c r="A54" s="54"/>
      <c r="B54" s="54"/>
      <c r="C54" s="54"/>
      <c r="D54" s="54"/>
      <c r="E54" s="54"/>
      <c r="F54" s="54"/>
    </row>
    <row r="55" spans="1:6">
      <c r="A55" s="54"/>
      <c r="B55" s="54"/>
      <c r="C55" s="54"/>
      <c r="D55" s="54"/>
      <c r="E55" s="54"/>
      <c r="F55" s="54"/>
    </row>
    <row r="56" spans="1:6">
      <c r="A56" s="54"/>
      <c r="B56" s="54"/>
      <c r="C56" s="54"/>
      <c r="D56" s="54"/>
      <c r="E56" s="54"/>
      <c r="F56" s="54"/>
    </row>
    <row r="57" spans="1:6">
      <c r="A57" s="54"/>
      <c r="B57" s="54"/>
      <c r="C57" s="54"/>
      <c r="D57" s="54"/>
      <c r="E57" s="54"/>
      <c r="F57" s="54"/>
    </row>
    <row r="58" spans="1:6">
      <c r="A58" s="54"/>
      <c r="B58" s="54"/>
      <c r="C58" s="54"/>
      <c r="D58" s="54"/>
      <c r="E58" s="54"/>
      <c r="F58" s="54"/>
    </row>
    <row r="59" spans="1:6">
      <c r="A59" s="54"/>
      <c r="B59" s="54"/>
      <c r="C59" s="54"/>
      <c r="D59" s="54"/>
      <c r="E59" s="54"/>
      <c r="F59" s="54"/>
    </row>
    <row r="60" spans="1:6">
      <c r="A60" s="54"/>
      <c r="B60" s="54"/>
      <c r="C60" s="54"/>
      <c r="D60" s="54"/>
      <c r="E60" s="54"/>
      <c r="F60" s="54"/>
    </row>
    <row r="61" spans="1:6">
      <c r="A61" s="54"/>
      <c r="B61" s="54"/>
      <c r="C61" s="54"/>
      <c r="D61" s="54"/>
      <c r="E61" s="54"/>
      <c r="F61" s="54"/>
    </row>
    <row r="62" spans="1:6">
      <c r="A62" s="54"/>
      <c r="B62" s="54"/>
      <c r="C62" s="54"/>
      <c r="D62" s="54"/>
      <c r="E62" s="54"/>
      <c r="F62" s="54"/>
    </row>
    <row r="63" spans="1:6">
      <c r="A63" s="54"/>
      <c r="B63" s="54"/>
      <c r="C63" s="54"/>
      <c r="D63" s="54"/>
      <c r="E63" s="54"/>
      <c r="F63" s="54"/>
    </row>
    <row r="64" spans="1:6">
      <c r="A64" s="54"/>
      <c r="B64" s="54"/>
      <c r="C64" s="54"/>
      <c r="D64" s="54"/>
      <c r="E64" s="54"/>
      <c r="F64" s="54"/>
    </row>
    <row r="65" spans="1:6">
      <c r="A65" s="54"/>
      <c r="B65" s="54"/>
      <c r="C65" s="54"/>
      <c r="D65" s="54"/>
      <c r="E65" s="54"/>
      <c r="F65" s="54"/>
    </row>
    <row r="66" spans="1:6">
      <c r="A66" s="54"/>
      <c r="B66" s="54"/>
      <c r="C66" s="54"/>
      <c r="D66" s="54"/>
      <c r="E66" s="54"/>
      <c r="F66" s="54"/>
    </row>
    <row r="67" spans="1:6">
      <c r="A67" s="54"/>
      <c r="B67" s="54"/>
      <c r="C67" s="54"/>
      <c r="D67" s="54"/>
      <c r="E67" s="54"/>
      <c r="F67" s="54"/>
    </row>
    <row r="68" spans="1:6">
      <c r="A68" s="54"/>
      <c r="B68" s="54"/>
      <c r="C68" s="54"/>
      <c r="D68" s="54"/>
      <c r="E68" s="54"/>
      <c r="F68" s="54"/>
    </row>
    <row r="69" spans="1:6">
      <c r="A69" s="54"/>
      <c r="B69" s="54"/>
      <c r="C69" s="54"/>
      <c r="D69" s="54"/>
      <c r="E69" s="54"/>
      <c r="F69" s="54"/>
    </row>
    <row r="70" spans="1:6">
      <c r="A70" s="54"/>
      <c r="B70" s="54"/>
      <c r="C70" s="54"/>
      <c r="D70" s="54"/>
      <c r="E70" s="54"/>
      <c r="F70" s="54"/>
    </row>
    <row r="71" spans="1:6">
      <c r="A71" s="54"/>
      <c r="B71" s="54"/>
      <c r="C71" s="54"/>
      <c r="D71" s="54"/>
      <c r="E71" s="54"/>
      <c r="F71" s="54"/>
    </row>
    <row r="72" spans="1:6">
      <c r="A72" s="54"/>
      <c r="B72" s="54"/>
      <c r="C72" s="54"/>
      <c r="D72" s="54"/>
      <c r="E72" s="54"/>
      <c r="F72" s="54"/>
    </row>
    <row r="73" spans="1:6">
      <c r="A73" s="54"/>
      <c r="B73" s="54"/>
      <c r="C73" s="54"/>
      <c r="D73" s="54"/>
      <c r="E73" s="54"/>
      <c r="F73" s="54"/>
    </row>
    <row r="74" spans="1:6">
      <c r="A74" s="54"/>
      <c r="B74" s="54"/>
      <c r="C74" s="54"/>
      <c r="D74" s="54"/>
      <c r="E74" s="54"/>
      <c r="F74" s="54"/>
    </row>
    <row r="75" spans="1:6">
      <c r="A75" s="54"/>
      <c r="B75" s="54"/>
      <c r="C75" s="54"/>
      <c r="D75" s="54"/>
      <c r="E75" s="54"/>
      <c r="F75" s="54"/>
    </row>
    <row r="76" spans="1:6">
      <c r="A76" s="54"/>
      <c r="B76" s="54"/>
      <c r="C76" s="54"/>
      <c r="D76" s="54"/>
      <c r="E76" s="54"/>
      <c r="F76" s="54"/>
    </row>
    <row r="77" spans="1:6">
      <c r="A77" s="54"/>
      <c r="B77" s="54"/>
      <c r="C77" s="54"/>
      <c r="D77" s="54"/>
      <c r="E77" s="54"/>
      <c r="F77" s="54"/>
    </row>
    <row r="78" spans="1:6">
      <c r="A78" s="54"/>
      <c r="B78" s="54"/>
      <c r="C78" s="54"/>
      <c r="D78" s="54"/>
      <c r="E78" s="54"/>
      <c r="F78" s="54"/>
    </row>
    <row r="79" spans="1:6">
      <c r="A79" s="54"/>
      <c r="B79" s="54"/>
      <c r="C79" s="54"/>
      <c r="D79" s="54"/>
      <c r="E79" s="54"/>
      <c r="F79" s="54"/>
    </row>
    <row r="80" spans="1:6">
      <c r="A80" s="54"/>
      <c r="B80" s="54"/>
      <c r="C80" s="54"/>
      <c r="D80" s="54"/>
      <c r="E80" s="54"/>
      <c r="F80" s="54"/>
    </row>
    <row r="81" spans="1:6">
      <c r="A81" s="54"/>
      <c r="B81" s="54"/>
      <c r="C81" s="54"/>
      <c r="D81" s="54"/>
      <c r="E81" s="54"/>
      <c r="F81" s="54"/>
    </row>
    <row r="82" spans="1:6">
      <c r="A82" s="54"/>
      <c r="B82" s="54"/>
      <c r="C82" s="54"/>
      <c r="D82" s="54"/>
      <c r="E82" s="54"/>
      <c r="F82" s="54"/>
    </row>
    <row r="83" spans="1:6">
      <c r="A83" s="54"/>
      <c r="B83" s="54"/>
      <c r="C83" s="54"/>
      <c r="D83" s="54"/>
      <c r="E83" s="54"/>
      <c r="F83" s="54"/>
    </row>
    <row r="84" spans="1:6">
      <c r="A84" s="54"/>
      <c r="B84" s="54"/>
      <c r="C84" s="54"/>
      <c r="D84" s="54"/>
      <c r="E84" s="54"/>
      <c r="F84" s="54"/>
    </row>
    <row r="85" spans="1:6">
      <c r="A85" s="54"/>
      <c r="B85" s="54"/>
      <c r="C85" s="54"/>
      <c r="D85" s="54"/>
      <c r="E85" s="54"/>
      <c r="F85" s="54"/>
    </row>
    <row r="86" spans="1:6">
      <c r="A86" s="54"/>
      <c r="B86" s="54"/>
      <c r="C86" s="54"/>
      <c r="D86" s="54"/>
      <c r="E86" s="54"/>
      <c r="F86" s="54"/>
    </row>
    <row r="87" spans="1:6">
      <c r="A87" s="54"/>
      <c r="B87" s="54"/>
      <c r="C87" s="54"/>
      <c r="D87" s="54"/>
      <c r="E87" s="54"/>
      <c r="F87" s="54"/>
    </row>
    <row r="88" spans="1:6">
      <c r="A88" s="54"/>
      <c r="B88" s="54"/>
      <c r="C88" s="54"/>
      <c r="D88" s="54"/>
      <c r="E88" s="54"/>
      <c r="F88" s="54"/>
    </row>
    <row r="89" spans="1:6">
      <c r="A89" s="54"/>
      <c r="B89" s="54"/>
      <c r="C89" s="54"/>
      <c r="D89" s="54"/>
      <c r="E89" s="54"/>
      <c r="F89" s="54"/>
    </row>
    <row r="90" spans="1:6">
      <c r="A90" s="54"/>
      <c r="B90" s="54"/>
      <c r="C90" s="54"/>
      <c r="D90" s="54"/>
      <c r="E90" s="54"/>
      <c r="F90" s="54"/>
    </row>
    <row r="91" spans="1:6">
      <c r="A91" s="54"/>
      <c r="B91" s="54"/>
      <c r="C91" s="54"/>
      <c r="D91" s="54"/>
      <c r="E91" s="54"/>
      <c r="F91" s="54"/>
    </row>
    <row r="92" spans="1:6">
      <c r="A92" s="54"/>
      <c r="B92" s="54"/>
      <c r="C92" s="54"/>
      <c r="D92" s="54"/>
      <c r="E92" s="54"/>
      <c r="F92" s="54"/>
    </row>
    <row r="93" spans="1:6">
      <c r="A93" s="54"/>
      <c r="B93" s="54"/>
      <c r="C93" s="54"/>
      <c r="D93" s="54"/>
      <c r="E93" s="54"/>
      <c r="F93" s="54"/>
    </row>
    <row r="94" spans="1:6">
      <c r="A94" s="54"/>
      <c r="B94" s="54"/>
      <c r="C94" s="54"/>
      <c r="D94" s="54"/>
      <c r="E94" s="54"/>
      <c r="F94" s="54"/>
    </row>
    <row r="95" spans="1:6">
      <c r="A95" s="54"/>
      <c r="B95" s="54"/>
      <c r="C95" s="54"/>
      <c r="D95" s="54"/>
      <c r="E95" s="54"/>
      <c r="F95" s="54"/>
    </row>
    <row r="96" spans="1:6">
      <c r="A96" s="54"/>
      <c r="B96" s="54"/>
      <c r="C96" s="54"/>
      <c r="D96" s="54"/>
      <c r="E96" s="54"/>
      <c r="F96" s="54"/>
    </row>
    <row r="97" spans="1:6">
      <c r="A97" s="54"/>
      <c r="B97" s="54"/>
      <c r="C97" s="54"/>
      <c r="D97" s="54"/>
      <c r="E97" s="54"/>
      <c r="F97" s="54"/>
    </row>
    <row r="98" spans="1:6">
      <c r="A98" s="54"/>
      <c r="B98" s="54"/>
      <c r="C98" s="54"/>
      <c r="D98" s="54"/>
      <c r="E98" s="54"/>
      <c r="F98" s="54"/>
    </row>
    <row r="99" spans="1:6">
      <c r="A99" s="54"/>
      <c r="B99" s="54"/>
      <c r="C99" s="54"/>
      <c r="D99" s="54"/>
      <c r="E99" s="54"/>
      <c r="F99" s="54"/>
    </row>
    <row r="100" spans="1:6">
      <c r="A100" s="54"/>
      <c r="B100" s="54"/>
      <c r="C100" s="54"/>
      <c r="D100" s="54"/>
      <c r="E100" s="54"/>
      <c r="F100" s="54"/>
    </row>
  </sheetData>
  <sheetProtection password="80A1" sheet="1" objects="1" scenarios="1" selectLockedCells="1"/>
  <conditionalFormatting sqref="E37:F37 E32:F34">
    <cfRule type="cellIs" dxfId="2" priority="2" operator="lessThan">
      <formula>0</formula>
    </cfRule>
  </conditionalFormatting>
  <dataValidations count="4">
    <dataValidation type="list" allowBlank="1" showInputMessage="1" showErrorMessage="1" sqref="C4:C5">
      <formula1>$AB$2:$AB$5</formula1>
    </dataValidation>
    <dataValidation type="list" allowBlank="1" showInputMessage="1" showErrorMessage="1" sqref="C8:C15">
      <formula1>$AB$8:$AB$13</formula1>
    </dataValidation>
    <dataValidation type="list" allowBlank="1" showInputMessage="1" showErrorMessage="1" sqref="C18:C20">
      <formula1>$AB$20:$AB$26</formula1>
    </dataValidation>
    <dataValidation type="list" allowBlank="1" showInputMessage="1" showErrorMessage="1" sqref="C24:C26">
      <formula1>$AB$27:$AB$30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99"/>
  <sheetViews>
    <sheetView zoomScale="80" zoomScaleNormal="80" workbookViewId="0">
      <selection activeCell="C4" sqref="C4"/>
    </sheetView>
  </sheetViews>
  <sheetFormatPr defaultRowHeight="15"/>
  <cols>
    <col min="1" max="1" width="9.140625" style="54"/>
    <col min="2" max="2" width="6.140625" customWidth="1"/>
    <col min="3" max="3" width="59.28515625" customWidth="1"/>
    <col min="4" max="4" width="3.140625" customWidth="1"/>
    <col min="5" max="5" width="20.28515625" customWidth="1"/>
    <col min="6" max="6" width="14.7109375" customWidth="1"/>
    <col min="7" max="7" width="14.7109375" style="54" customWidth="1"/>
    <col min="8" max="8" width="11.85546875" style="54" customWidth="1"/>
    <col min="9" max="27" width="9.140625" style="54" customWidth="1"/>
    <col min="28" max="28" width="41.7109375" style="75" customWidth="1"/>
    <col min="29" max="29" width="22" style="75" customWidth="1"/>
    <col min="30" max="30" width="9.140625" style="1"/>
    <col min="31" max="31" width="12.85546875" style="1" customWidth="1"/>
    <col min="32" max="32" width="13.140625" style="1" customWidth="1"/>
    <col min="34" max="34" width="14" customWidth="1"/>
    <col min="35" max="35" width="13.42578125" customWidth="1"/>
    <col min="36" max="36" width="12.42578125" customWidth="1"/>
    <col min="39" max="39" width="11.28515625" customWidth="1"/>
  </cols>
  <sheetData>
    <row r="1" spans="2:41" ht="15.75" thickBot="1">
      <c r="B1" s="54"/>
      <c r="C1" s="54"/>
      <c r="D1" s="54"/>
      <c r="E1" s="54"/>
      <c r="F1" s="54"/>
      <c r="AB1" s="132" t="s">
        <v>99</v>
      </c>
      <c r="AC1" s="132" t="s">
        <v>41</v>
      </c>
      <c r="AD1" s="84" t="s">
        <v>42</v>
      </c>
      <c r="AE1" s="84" t="s">
        <v>113</v>
      </c>
      <c r="AF1" s="84" t="s">
        <v>112</v>
      </c>
      <c r="AG1" s="129"/>
      <c r="AH1" s="129"/>
      <c r="AI1" s="129"/>
      <c r="AJ1" s="129"/>
      <c r="AK1" s="129"/>
      <c r="AL1" s="129"/>
      <c r="AM1" s="129"/>
      <c r="AN1" s="129"/>
      <c r="AO1" s="129"/>
    </row>
    <row r="2" spans="2:41" ht="47.25" thickBot="1">
      <c r="B2" s="6"/>
      <c r="C2" s="72" t="s">
        <v>150</v>
      </c>
      <c r="D2" s="12"/>
      <c r="E2" s="12"/>
      <c r="F2" s="73"/>
      <c r="AB2" s="133" t="s">
        <v>38</v>
      </c>
      <c r="AC2" s="133" t="s">
        <v>34</v>
      </c>
      <c r="AD2" s="85" t="s">
        <v>64</v>
      </c>
      <c r="AE2" s="85" t="s">
        <v>64</v>
      </c>
      <c r="AF2" s="85" t="s">
        <v>64</v>
      </c>
      <c r="AG2" s="129"/>
      <c r="AH2" s="129"/>
      <c r="AI2" s="129"/>
      <c r="AJ2" s="129"/>
      <c r="AK2" s="129"/>
      <c r="AL2" s="129"/>
      <c r="AM2" s="129"/>
      <c r="AN2" s="129"/>
      <c r="AO2" s="129"/>
    </row>
    <row r="3" spans="2:41" ht="19.5" thickBot="1">
      <c r="B3" s="2" t="s">
        <v>1</v>
      </c>
      <c r="C3" s="3" t="s">
        <v>98</v>
      </c>
      <c r="D3" s="11"/>
      <c r="E3" s="4" t="s">
        <v>2</v>
      </c>
      <c r="F3" s="5" t="s">
        <v>3</v>
      </c>
      <c r="AB3" s="133" t="s">
        <v>101</v>
      </c>
      <c r="AC3" s="133" t="s">
        <v>100</v>
      </c>
      <c r="AD3" s="84">
        <v>142.5</v>
      </c>
      <c r="AE3" s="84"/>
      <c r="AF3" s="84"/>
      <c r="AG3" s="129"/>
      <c r="AH3" s="129"/>
      <c r="AI3" s="129"/>
      <c r="AJ3" s="129"/>
      <c r="AK3" s="129"/>
      <c r="AL3" s="129"/>
      <c r="AM3" s="129"/>
      <c r="AN3" s="129"/>
      <c r="AO3" s="129"/>
    </row>
    <row r="4" spans="2:41" ht="19.5" thickBot="1">
      <c r="B4" s="8">
        <v>5</v>
      </c>
      <c r="C4" s="150" t="s">
        <v>103</v>
      </c>
      <c r="D4" s="151"/>
      <c r="E4" s="40" t="str">
        <f>IF($C4=$AB$3,$AC$3,IF($C4=$AB$4,$AC$4,IF($C4=$AB$5,$AC$5,IF($C4=FALSE,$AC$4))))</f>
        <v>DS1404065-E5</v>
      </c>
      <c r="F4" s="78">
        <f>IF($C4=$AB$3,$AD$3,IF($C4=$AB$4,$AD$4,IF($C4=$AB$5,$AD$5,IF($C4=FALSE,$AD$4))))</f>
        <v>100.6</v>
      </c>
      <c r="AB4" s="133" t="s">
        <v>103</v>
      </c>
      <c r="AC4" s="133" t="s">
        <v>105</v>
      </c>
      <c r="AD4" s="85">
        <v>100.6</v>
      </c>
      <c r="AE4" s="84"/>
      <c r="AF4" s="84"/>
      <c r="AG4" s="129"/>
      <c r="AH4" s="129"/>
      <c r="AI4" s="129"/>
      <c r="AJ4" s="129"/>
      <c r="AK4" s="129"/>
      <c r="AL4" s="129"/>
      <c r="AM4" s="129"/>
      <c r="AN4" s="129"/>
      <c r="AO4" s="129"/>
    </row>
    <row r="5" spans="2:41" ht="19.5" thickBot="1">
      <c r="B5" s="9">
        <v>6</v>
      </c>
      <c r="C5" s="121" t="s">
        <v>101</v>
      </c>
      <c r="D5" s="120"/>
      <c r="E5" s="41" t="str">
        <f>IF($C5=$AB$3,$AC$3,IF($C5=$AB$4,$AC$4,IF($C5=$AB$5,$AC$5,IF($C5=FALSE,$AC$4))))</f>
        <v>DS1404066-E5</v>
      </c>
      <c r="F5" s="95">
        <f>IF($C5=$AB$3,$AD$3,IF($C5=$AB$4,$AD$4,IF($C5=$AB$5,$AD$5,IF($C5=FALSE,$AD$4))))</f>
        <v>142.5</v>
      </c>
      <c r="AB5" s="133" t="s">
        <v>104</v>
      </c>
      <c r="AC5" s="133" t="s">
        <v>102</v>
      </c>
      <c r="AD5" s="85">
        <v>90</v>
      </c>
      <c r="AE5" s="84"/>
      <c r="AF5" s="84"/>
      <c r="AG5" s="129"/>
      <c r="AH5" s="129"/>
      <c r="AI5" s="129"/>
      <c r="AJ5" s="129"/>
      <c r="AK5" s="129"/>
      <c r="AL5" s="129"/>
      <c r="AM5" s="129"/>
      <c r="AN5" s="129"/>
      <c r="AO5" s="129"/>
    </row>
    <row r="6" spans="2:41" ht="15.75" thickBot="1">
      <c r="B6" s="54"/>
      <c r="C6" s="54"/>
      <c r="D6" s="54"/>
      <c r="E6" s="54"/>
      <c r="F6" s="54"/>
      <c r="AB6" s="133"/>
      <c r="AC6" s="133"/>
      <c r="AD6" s="84"/>
      <c r="AE6" s="84"/>
      <c r="AF6" s="84"/>
      <c r="AG6" s="129"/>
      <c r="AH6" s="129"/>
      <c r="AI6" s="129"/>
      <c r="AJ6" s="129"/>
      <c r="AK6" s="129"/>
      <c r="AL6" s="129"/>
      <c r="AM6" s="129"/>
      <c r="AN6" s="129"/>
      <c r="AO6" s="129"/>
    </row>
    <row r="7" spans="2:41" ht="19.5" thickBot="1">
      <c r="B7" s="3" t="s">
        <v>1</v>
      </c>
      <c r="C7" s="3" t="s">
        <v>11</v>
      </c>
      <c r="D7" s="11"/>
      <c r="E7" s="4" t="s">
        <v>2</v>
      </c>
      <c r="F7" s="5" t="s">
        <v>3</v>
      </c>
      <c r="AB7" s="132" t="s">
        <v>50</v>
      </c>
      <c r="AC7" s="132" t="s">
        <v>41</v>
      </c>
      <c r="AD7" s="84" t="s">
        <v>42</v>
      </c>
      <c r="AE7" s="84" t="s">
        <v>113</v>
      </c>
      <c r="AF7" s="84" t="s">
        <v>112</v>
      </c>
      <c r="AG7" s="129"/>
      <c r="AH7" s="129"/>
      <c r="AI7" s="129"/>
      <c r="AJ7" s="129"/>
      <c r="AK7" s="129"/>
      <c r="AL7" s="129"/>
      <c r="AM7" s="129"/>
      <c r="AN7" s="129"/>
      <c r="AO7" s="129"/>
    </row>
    <row r="8" spans="2:41" ht="18.75">
      <c r="B8" s="8">
        <v>1</v>
      </c>
      <c r="C8" s="101" t="s">
        <v>38</v>
      </c>
      <c r="D8" s="99"/>
      <c r="E8" s="40" t="str">
        <f>IF($C8=$AB$8,$AC$8,IF($C8=$AB$9,$AC$9,IF(C8=$AB$10,$AC$10,IF($C8=$AB$11,$AC$11,IF($C8=$AB$12,$AC$12,IF($C8=$AB$13,$AC$13))))))</f>
        <v>N/A</v>
      </c>
      <c r="F8" s="96" t="str">
        <f>IF($C8=$AB$8,$AD$8,IF($C8=$AB$9,$AD$9,IF($C8=$AB$10,$AD$10,IF($C8=$AB$11,$AD$11,IF($C8=$AB$12,$AD$12,IF($C8=$AB$13,$AD$13))))))</f>
        <v>-----</v>
      </c>
      <c r="AB8" s="133" t="s">
        <v>38</v>
      </c>
      <c r="AC8" s="133" t="s">
        <v>34</v>
      </c>
      <c r="AD8" s="85" t="s">
        <v>64</v>
      </c>
      <c r="AE8" s="85" t="s">
        <v>64</v>
      </c>
      <c r="AF8" s="85" t="s">
        <v>64</v>
      </c>
      <c r="AG8" s="129"/>
      <c r="AH8" s="129"/>
      <c r="AI8" s="129"/>
      <c r="AJ8" s="129"/>
      <c r="AK8" s="129"/>
      <c r="AL8" s="129"/>
      <c r="AM8" s="129"/>
      <c r="AN8" s="129"/>
      <c r="AO8" s="129"/>
    </row>
    <row r="9" spans="2:41" ht="18.75">
      <c r="B9" s="10">
        <v>2</v>
      </c>
      <c r="C9" s="102" t="s">
        <v>134</v>
      </c>
      <c r="D9" s="100"/>
      <c r="E9" s="49" t="str">
        <f t="shared" ref="E9:E11" si="0">IF($C9=$AB$8,$AC$8,IF($C9=$AB$9,$AC$9,IF(C9=$AB$10,$AC$10,IF($C9=$AB$11,$AC$11,IF($C9=$AB$12,$AC$12,IF($C9=$AB$13,$AC$13))))))</f>
        <v>DS1404122-E6</v>
      </c>
      <c r="F9" s="97">
        <f t="shared" ref="F9:F11" si="1">IF($C9=$AB$8,$AD$8,IF($C9=$AB$9,$AD$9,IF($C9=$AB$10,$AD$10,IF($C9=$AB$11,$AD$11,IF($C9=$AB$12,$AD$12,IF($C9=$AB$13,$AD$13))))))</f>
        <v>271.60000000000002</v>
      </c>
      <c r="AB9" s="133" t="s">
        <v>134</v>
      </c>
      <c r="AC9" s="133" t="s">
        <v>107</v>
      </c>
      <c r="AD9" s="84">
        <v>271.60000000000002</v>
      </c>
      <c r="AE9" s="84"/>
      <c r="AF9" s="84"/>
      <c r="AG9" s="129"/>
      <c r="AH9" s="129"/>
      <c r="AI9" s="129"/>
      <c r="AJ9" s="129"/>
      <c r="AK9" s="129"/>
      <c r="AL9" s="129"/>
      <c r="AM9" s="129"/>
      <c r="AN9" s="129"/>
      <c r="AO9" s="129"/>
    </row>
    <row r="10" spans="2:41" ht="18.75">
      <c r="B10" s="10">
        <v>3</v>
      </c>
      <c r="C10" s="102" t="s">
        <v>135</v>
      </c>
      <c r="D10" s="100"/>
      <c r="E10" s="49" t="str">
        <f t="shared" si="0"/>
        <v>DS1404124-E6</v>
      </c>
      <c r="F10" s="97">
        <f t="shared" si="1"/>
        <v>208.4</v>
      </c>
      <c r="AB10" s="133" t="s">
        <v>135</v>
      </c>
      <c r="AC10" s="133" t="s">
        <v>133</v>
      </c>
      <c r="AD10" s="84">
        <v>208.4</v>
      </c>
      <c r="AE10" s="84"/>
      <c r="AF10" s="84"/>
      <c r="AG10" s="129"/>
      <c r="AH10" s="129"/>
      <c r="AI10" s="129"/>
      <c r="AJ10" s="129"/>
      <c r="AK10" s="129"/>
      <c r="AL10" s="129"/>
      <c r="AM10" s="129"/>
      <c r="AN10" s="129"/>
      <c r="AO10" s="129"/>
    </row>
    <row r="11" spans="2:41" ht="19.5" thickBot="1">
      <c r="B11" s="10">
        <v>4</v>
      </c>
      <c r="C11" s="103" t="s">
        <v>106</v>
      </c>
      <c r="D11" s="100"/>
      <c r="E11" s="41" t="str">
        <f t="shared" si="0"/>
        <v>DS1404097-E6</v>
      </c>
      <c r="F11" s="98">
        <f t="shared" si="1"/>
        <v>257.89999999999998</v>
      </c>
      <c r="AB11" s="133" t="s">
        <v>106</v>
      </c>
      <c r="AC11" s="133" t="s">
        <v>108</v>
      </c>
      <c r="AD11" s="84">
        <v>257.89999999999998</v>
      </c>
      <c r="AE11" s="84"/>
      <c r="AF11" s="84"/>
      <c r="AG11" s="129"/>
      <c r="AH11" s="129"/>
      <c r="AI11" s="129"/>
      <c r="AJ11" s="129"/>
      <c r="AK11" s="129"/>
      <c r="AL11" s="129"/>
      <c r="AM11" s="129"/>
      <c r="AN11" s="129"/>
      <c r="AO11" s="129"/>
    </row>
    <row r="12" spans="2:41" ht="15.75" thickBot="1">
      <c r="B12" s="54"/>
      <c r="C12" s="54"/>
      <c r="D12" s="54"/>
      <c r="E12" s="54"/>
      <c r="F12" s="54"/>
      <c r="G12" s="75"/>
      <c r="AB12" s="133" t="s">
        <v>136</v>
      </c>
      <c r="AC12" s="133" t="s">
        <v>109</v>
      </c>
      <c r="AD12" s="84">
        <v>259.10000000000002</v>
      </c>
      <c r="AE12" s="84"/>
      <c r="AF12" s="84"/>
      <c r="AG12" s="129"/>
      <c r="AH12" s="129"/>
      <c r="AI12" s="129"/>
      <c r="AJ12" s="129"/>
      <c r="AK12" s="129"/>
      <c r="AL12" s="129"/>
      <c r="AM12" s="129"/>
      <c r="AN12" s="129"/>
      <c r="AO12" s="129"/>
    </row>
    <row r="13" spans="2:41" ht="19.5" thickBot="1">
      <c r="B13" s="3" t="s">
        <v>1</v>
      </c>
      <c r="C13" s="3" t="s">
        <v>131</v>
      </c>
      <c r="D13" s="11"/>
      <c r="E13" s="4" t="s">
        <v>2</v>
      </c>
      <c r="F13" s="5" t="s">
        <v>3</v>
      </c>
      <c r="G13" s="75"/>
      <c r="H13" s="62"/>
      <c r="AB13" s="133" t="s">
        <v>110</v>
      </c>
      <c r="AC13" s="133" t="s">
        <v>111</v>
      </c>
      <c r="AD13" s="84">
        <v>271.60000000000002</v>
      </c>
      <c r="AE13" s="84"/>
      <c r="AF13" s="84"/>
      <c r="AG13" s="129"/>
      <c r="AH13" s="129"/>
      <c r="AI13" s="129"/>
      <c r="AJ13" s="129"/>
      <c r="AK13" s="129"/>
      <c r="AL13" s="129"/>
      <c r="AM13" s="129"/>
      <c r="AN13" s="129"/>
      <c r="AO13" s="129"/>
    </row>
    <row r="14" spans="2:41" ht="19.5" thickBot="1">
      <c r="B14" s="8" t="s">
        <v>54</v>
      </c>
      <c r="C14" s="101" t="s">
        <v>119</v>
      </c>
      <c r="D14" s="39"/>
      <c r="E14" s="40" t="str">
        <f>IF($C14=$AB$23,$AC$23,IF($C14=$AB$24,$AC$24,IF($C14=$AB$25,$AC$25,IF($C14=$AB$26,$AC$26,IF($C14=$AB$27,$AC$27,IF($C14=$AB$28,$AC$28,IF($C14=$AB$29,$AC$29,IF($C14=FALSE,$AC$23))))))))</f>
        <v>DS1405018-E5</v>
      </c>
      <c r="F14" s="77">
        <f>IF($C14=$AB$23,$AD$23,IF($C14=$AB$24,$AD$24,IF($C14=$AB$25,$AD$25,IF($C14=$AB$26,$AD$26,IF($C14=$AB$27,$AD$27,IF($C14=$AB$28,$AD$28,IF($C14=$AB$29,$AD$29,IF($C14=FALSE,$AD$23))))))))</f>
        <v>1372</v>
      </c>
      <c r="G14" s="75"/>
      <c r="H14" s="62"/>
      <c r="I14" s="62"/>
      <c r="J14" s="62"/>
      <c r="AB14" s="133"/>
      <c r="AC14" s="133"/>
      <c r="AD14" s="84"/>
      <c r="AE14" s="84"/>
      <c r="AF14" s="84"/>
      <c r="AG14" s="129"/>
      <c r="AH14" s="129"/>
      <c r="AI14" s="129"/>
      <c r="AJ14" s="129"/>
      <c r="AK14" s="129"/>
      <c r="AL14" s="129"/>
      <c r="AM14" s="129"/>
      <c r="AN14" s="129"/>
      <c r="AO14" s="129"/>
    </row>
    <row r="15" spans="2:41" ht="19.5" thickBot="1">
      <c r="B15" s="10" t="s">
        <v>55</v>
      </c>
      <c r="C15" s="102" t="s">
        <v>114</v>
      </c>
      <c r="D15" s="39"/>
      <c r="E15" s="49" t="str">
        <f>IF($C15=$AB$23,$AC$23,IF($C15=$AB$24,$AC$24,IF($C15=$AB$25,$AC$25,IF($C15=$AB$26,$AC$26,IF($C15=$AB$27,$AC$27,IF($C15=$AB$28,$AC$28,IF($C15=$AB$29,$AC$29,IF($C15=FALSE,$AC$23))))))))</f>
        <v>DS1405008-E5</v>
      </c>
      <c r="F15" s="93">
        <f>IF($C15=$AB$23,$AD$23,IF($C15=$AB$24,$AD$24,IF($C15=$AB$25,$AD$25,IF($C15=$AB$26,$AD$26,IF($C15=$AB$27,$AD$27,IF($C15=$AB$28,$AD$28,IF($C15=$AB$29,$AD$29,IF($C15=FALSE,$AD$23))))))))</f>
        <v>690</v>
      </c>
      <c r="G15" s="74"/>
      <c r="H15" s="62"/>
      <c r="I15" s="62"/>
      <c r="J15" s="62"/>
      <c r="AB15" s="132" t="s">
        <v>126</v>
      </c>
      <c r="AC15" s="132" t="s">
        <v>41</v>
      </c>
      <c r="AD15" s="84" t="s">
        <v>42</v>
      </c>
      <c r="AE15" s="84" t="s">
        <v>113</v>
      </c>
      <c r="AF15" s="84" t="s">
        <v>112</v>
      </c>
      <c r="AG15" s="129"/>
      <c r="AH15" s="129"/>
      <c r="AI15" s="129"/>
      <c r="AJ15" s="129"/>
      <c r="AK15" s="129"/>
      <c r="AL15" s="129"/>
      <c r="AM15" s="129"/>
      <c r="AN15" s="129"/>
      <c r="AO15" s="129"/>
    </row>
    <row r="16" spans="2:41" ht="19.5" thickBot="1">
      <c r="B16" s="9" t="s">
        <v>56</v>
      </c>
      <c r="C16" s="103" t="s">
        <v>116</v>
      </c>
      <c r="D16" s="126"/>
      <c r="E16" s="41" t="str">
        <f>IF($C16=$AB$23,$AC$23,IF($C16=$AB$24,$AC$24,IF($C16=$AB$25,$AC$25,IF($C16=$AB$26,$AC$26,IF($C16=$AB$27,$AC$27,IF($C16=$AB$28,$AC$28,IF($C16=$AB$29,$AC$29,IF($C16=FALSE,$AC$23))))))))</f>
        <v>DS1405012-E5</v>
      </c>
      <c r="F16" s="104">
        <f>IF($C16=$AB$23,$AD$23,IF($C16=$AB$24,$AD$24,IF($C16=$AB$25,$AD$25,IF($C16=$AB$26,$AD$26,IF($C16=$AB$27,$AD$27,IF($C16=$AB$28,$AD$28,IF($C16=$AB$29,$AD$29,IF($C16=FALSE,$AD$23))))))))</f>
        <v>1050</v>
      </c>
      <c r="G16" s="86"/>
      <c r="H16" s="62"/>
      <c r="I16" s="62"/>
      <c r="J16" s="62"/>
      <c r="AB16" s="133" t="s">
        <v>38</v>
      </c>
      <c r="AC16" s="133" t="s">
        <v>34</v>
      </c>
      <c r="AD16" s="85" t="s">
        <v>64</v>
      </c>
      <c r="AE16" s="85" t="s">
        <v>64</v>
      </c>
      <c r="AF16" s="85" t="s">
        <v>64</v>
      </c>
      <c r="AG16" s="129"/>
      <c r="AH16" s="129"/>
      <c r="AI16" s="129"/>
      <c r="AJ16" s="129"/>
      <c r="AK16" s="129"/>
      <c r="AL16" s="129"/>
      <c r="AM16" s="129"/>
      <c r="AN16" s="129"/>
      <c r="AO16" s="129"/>
    </row>
    <row r="17" spans="2:41" ht="19.5" thickBot="1">
      <c r="B17" s="54"/>
      <c r="C17" s="54"/>
      <c r="D17" s="122"/>
      <c r="E17" s="123" t="s">
        <v>142</v>
      </c>
      <c r="F17" s="124">
        <f>SUM(F$14:F$16)</f>
        <v>3112</v>
      </c>
      <c r="G17" s="86"/>
      <c r="H17" s="62"/>
      <c r="I17" s="62"/>
      <c r="J17" s="62"/>
      <c r="AB17" s="133" t="s">
        <v>127</v>
      </c>
      <c r="AC17" s="133" t="s">
        <v>130</v>
      </c>
      <c r="AD17" s="84">
        <v>50</v>
      </c>
      <c r="AE17" s="84"/>
      <c r="AF17" s="84"/>
      <c r="AG17" s="129"/>
      <c r="AH17" s="129"/>
      <c r="AI17" s="129"/>
      <c r="AJ17" s="129"/>
      <c r="AK17" s="129"/>
      <c r="AL17" s="129"/>
      <c r="AM17" s="129"/>
      <c r="AN17" s="129"/>
      <c r="AO17" s="129"/>
    </row>
    <row r="18" spans="2:41" ht="15.75" thickBot="1">
      <c r="B18" s="54"/>
      <c r="C18" s="54"/>
      <c r="D18" s="54"/>
      <c r="E18" s="118"/>
      <c r="F18" s="117"/>
      <c r="G18" s="119"/>
      <c r="H18" s="62"/>
      <c r="I18" s="62"/>
      <c r="J18" s="62"/>
      <c r="K18" s="62"/>
      <c r="L18" s="62"/>
      <c r="M18" s="62"/>
      <c r="N18" s="62"/>
      <c r="O18" s="62"/>
      <c r="P18" s="62"/>
      <c r="Q18" s="62"/>
      <c r="AB18" s="133" t="s">
        <v>128</v>
      </c>
      <c r="AC18" s="133" t="s">
        <v>129</v>
      </c>
      <c r="AD18" s="84">
        <v>100</v>
      </c>
      <c r="AE18" s="84"/>
      <c r="AF18" s="84"/>
      <c r="AG18" s="129"/>
      <c r="AH18" s="129">
        <f>IF(AH19=0,0,IF(AH19=690,690,IF(AI19=690,690,IF(AJ19=690,690,IF(AH19=1050,1050,IF(AI19=1050,1050,IF(AJ19=1050,1050,IF(AH19=1372,1372,0))))))))</f>
        <v>690</v>
      </c>
      <c r="AI18" s="129">
        <f>IF(AI19=0,0,IF(AH19=690,690,IF(AI19=690,690,IF(AJ19=690,690,IF(AH19=1050,1050,IF(AI19=1050,1050,IF(AJ19=1050,1050,IF(AI19=1372,1372,0))))))))</f>
        <v>690</v>
      </c>
      <c r="AJ18" s="129">
        <f>IF(AJ19=0,0,IF(AH19=690,690,IF(AI19=690,690,IF(AJ19=690,690,IF(AH19=1050,1050,IF(AI19=1050,1050,IF(AJ19=1050,1050,IF(AJ19=1372,1372,0))))))))</f>
        <v>690</v>
      </c>
      <c r="AK18" s="129" t="s">
        <v>148</v>
      </c>
      <c r="AL18" s="129"/>
      <c r="AM18" s="129"/>
      <c r="AN18" s="129">
        <f>IF((SUM(AH20:AJ20))=3,(SUM(AH18:AJ18)/3*2),IF((SUM(AH20:AJ20))=2,(SUM(AH18:AJ18))/2,0))</f>
        <v>1380</v>
      </c>
      <c r="AO18" s="129"/>
    </row>
    <row r="19" spans="2:41" ht="19.5" thickBot="1">
      <c r="B19" s="3" t="s">
        <v>1</v>
      </c>
      <c r="C19" s="3" t="s">
        <v>132</v>
      </c>
      <c r="D19" s="11"/>
      <c r="E19" s="4" t="s">
        <v>2</v>
      </c>
      <c r="F19" s="5" t="s">
        <v>3</v>
      </c>
      <c r="G19" s="74"/>
      <c r="H19" s="62"/>
      <c r="I19" s="62"/>
      <c r="J19" s="62"/>
      <c r="K19" s="62"/>
      <c r="L19" s="62"/>
      <c r="M19" s="62"/>
      <c r="N19" s="62"/>
      <c r="O19" s="62"/>
      <c r="P19" s="62"/>
      <c r="Q19" s="62"/>
      <c r="AB19" s="133"/>
      <c r="AC19" s="133"/>
      <c r="AD19" s="84"/>
      <c r="AE19" s="84"/>
      <c r="AF19" s="84"/>
      <c r="AG19" s="129"/>
      <c r="AH19" s="129">
        <f>IF(AH24&gt;0,(AH24*690),IF(AH25&gt;0,(AH25*690),IF(AH26&gt;0,(AH26*1050),IF(AH27&gt;0,(AH27*1372),IF(AH28&gt;0,(AH28*1050),IF(AH29&gt;0,(AH29*1372),0))))))</f>
        <v>1372</v>
      </c>
      <c r="AI19" s="129">
        <f>IF(AI24&gt;0,(AI24*690),IF(AI25&gt;0,(AI25*690),IF(AI26&gt;0,(AI26*1050),IF(AI27&gt;0,(AI27*1372),IF(AI28&gt;0,(AI28*1050),IF(AI29&gt;0,(AI29*1372),0))))))</f>
        <v>690</v>
      </c>
      <c r="AJ19" s="129">
        <f>IF(AJ24&gt;0,(AJ24*690),IF(AJ25&gt;0,(AJ25*690),IF(AJ26&gt;0,(AJ26*1050),IF(AJ27&gt;0,(AJ27*1372),IF(AJ28&gt;0,(AJ28*1050),IF(AJ29&gt;0,(AJ29*1372),0))))))</f>
        <v>1050</v>
      </c>
      <c r="AK19" s="129" t="s">
        <v>139</v>
      </c>
      <c r="AL19" s="129"/>
      <c r="AM19" s="129"/>
      <c r="AN19" s="129"/>
      <c r="AO19" s="129"/>
    </row>
    <row r="20" spans="2:41" ht="18.75">
      <c r="B20" s="8" t="s">
        <v>54</v>
      </c>
      <c r="C20" s="101" t="s">
        <v>89</v>
      </c>
      <c r="D20" s="99"/>
      <c r="E20" s="40" t="str">
        <f>IF($C20=$AB$30,$AC$30,IF($C20=$AB$31,$AC$31,IF($C20=$AB$32,$AC$32,IF($C20=$AB$33,$AC$33,IF($C20=FALSE,$AC$23)))))</f>
        <v>DS1405017-E5</v>
      </c>
      <c r="F20" s="77">
        <f>IF($C20=$AB$30,$AD$30,IF($C20=$AB$31,$AD$31,IF($C20=$AB$32,$AD$32,IF($C20=$AB$33,$AD$33,IF($C20=FALSE,$AD$30)))))</f>
        <v>1372</v>
      </c>
      <c r="G20" s="74"/>
      <c r="H20" s="62"/>
      <c r="I20" s="62"/>
      <c r="J20" s="62"/>
      <c r="K20" s="62"/>
      <c r="L20" s="62"/>
      <c r="M20" s="62"/>
      <c r="N20" s="62"/>
      <c r="O20" s="62"/>
      <c r="P20" s="62"/>
      <c r="Q20" s="62"/>
      <c r="AB20" s="132" t="s">
        <v>151</v>
      </c>
      <c r="AC20" s="132" t="s">
        <v>41</v>
      </c>
      <c r="AD20" s="84" t="s">
        <v>42</v>
      </c>
      <c r="AE20" s="84" t="s">
        <v>113</v>
      </c>
      <c r="AF20" s="84" t="s">
        <v>112</v>
      </c>
      <c r="AG20" s="129"/>
      <c r="AH20" s="129">
        <f t="shared" ref="AH20:AJ20" si="2">SUM(AH24:AH29)</f>
        <v>1</v>
      </c>
      <c r="AI20" s="129">
        <f t="shared" si="2"/>
        <v>1</v>
      </c>
      <c r="AJ20" s="129">
        <f t="shared" si="2"/>
        <v>1</v>
      </c>
      <c r="AK20" s="129" t="s">
        <v>140</v>
      </c>
      <c r="AL20" s="129"/>
      <c r="AM20" s="129"/>
      <c r="AN20" s="129"/>
      <c r="AO20" s="129"/>
    </row>
    <row r="21" spans="2:41" ht="18.75">
      <c r="B21" s="10" t="s">
        <v>55</v>
      </c>
      <c r="C21" s="102" t="s">
        <v>87</v>
      </c>
      <c r="D21" s="100"/>
      <c r="E21" s="49" t="str">
        <f>IF($C21=$AB$30,$AC$30,IF($C21=$AB$31,$AC$31,IF($C21=$AB$32,$AC$32,IF($C21=$AB$33,$AC$33,IF($C21=FALSE,$AC$23)))))</f>
        <v>DS1405007-E5</v>
      </c>
      <c r="F21" s="93">
        <f>IF($C21=$AB$30,$AD$30,IF($C21=$AB$31,$AD$31,IF($C21=$AB$32,$AD$32,IF($C21=$AB$33,$AD$33,IF($C21=FALSE,$AD$30)))))</f>
        <v>760</v>
      </c>
      <c r="G21" s="74"/>
      <c r="H21" s="62"/>
      <c r="I21" s="62"/>
      <c r="J21" s="62"/>
      <c r="K21" s="62"/>
      <c r="L21" s="62"/>
      <c r="M21" s="62"/>
      <c r="N21" s="62"/>
      <c r="O21" s="62"/>
      <c r="P21" s="62"/>
      <c r="Q21" s="62"/>
      <c r="AB21" s="132"/>
      <c r="AC21" s="132"/>
      <c r="AD21" s="84"/>
      <c r="AE21" s="84"/>
      <c r="AF21" s="84"/>
      <c r="AG21" s="129"/>
      <c r="AH21" s="129"/>
      <c r="AI21" s="129"/>
      <c r="AJ21" s="129"/>
      <c r="AK21" s="129"/>
      <c r="AL21" s="129"/>
      <c r="AM21" s="129"/>
      <c r="AN21" s="129"/>
      <c r="AO21" s="129"/>
    </row>
    <row r="22" spans="2:41" ht="19.5" thickBot="1">
      <c r="B22" s="9" t="s">
        <v>56</v>
      </c>
      <c r="C22" s="103" t="s">
        <v>89</v>
      </c>
      <c r="D22" s="125"/>
      <c r="E22" s="41" t="str">
        <f>IF($C22=$AB$30,$AC$30,IF($C22=$AB$31,$AC$31,IF($C22=$AB$32,$AC$32,IF($C22=$AB$33,$AC$33,IF($C22=FALSE,$AC$23)))))</f>
        <v>DS1405017-E5</v>
      </c>
      <c r="F22" s="104">
        <f>IF($C22=$AB$30,$AD$30,IF($C22=$AB$31,$AD$31,IF($C22=$AB$32,$AD$32,IF($C22=$AB$33,$AD$33,IF($C22=FALSE,$AD$30)))))</f>
        <v>1372</v>
      </c>
      <c r="G22" s="86"/>
      <c r="H22" s="62"/>
      <c r="I22" s="62"/>
      <c r="J22" s="62"/>
      <c r="K22" s="62"/>
      <c r="L22" s="62"/>
      <c r="M22" s="62"/>
      <c r="N22" s="62"/>
      <c r="O22" s="62"/>
      <c r="P22" s="62"/>
      <c r="Q22" s="62"/>
      <c r="AB22" s="132"/>
      <c r="AC22" s="132"/>
      <c r="AD22" s="84"/>
      <c r="AE22" s="84"/>
      <c r="AF22" s="84"/>
      <c r="AG22" s="129"/>
      <c r="AH22" s="129"/>
      <c r="AI22" s="129"/>
      <c r="AJ22" s="129"/>
      <c r="AK22" s="129"/>
      <c r="AL22" s="129"/>
      <c r="AM22" s="129"/>
      <c r="AN22" s="129"/>
      <c r="AO22" s="129"/>
    </row>
    <row r="23" spans="2:41" ht="19.5" thickBot="1">
      <c r="B23" s="54"/>
      <c r="C23" s="54"/>
      <c r="D23" s="122"/>
      <c r="E23" s="123" t="s">
        <v>142</v>
      </c>
      <c r="F23" s="124">
        <f>SUM(F$20:F$22)</f>
        <v>3504</v>
      </c>
      <c r="G23" s="74"/>
      <c r="H23" s="62"/>
      <c r="I23" s="62"/>
      <c r="J23" s="62"/>
      <c r="K23" s="62"/>
      <c r="L23" s="62"/>
      <c r="M23" s="62"/>
      <c r="N23" s="62"/>
      <c r="O23" s="62"/>
      <c r="P23" s="62"/>
      <c r="Q23" s="62"/>
      <c r="AB23" s="133" t="s">
        <v>38</v>
      </c>
      <c r="AC23" s="133" t="s">
        <v>34</v>
      </c>
      <c r="AD23" s="85" t="s">
        <v>64</v>
      </c>
      <c r="AE23" s="85" t="s">
        <v>64</v>
      </c>
      <c r="AF23" s="85" t="s">
        <v>64</v>
      </c>
      <c r="AG23" s="129"/>
      <c r="AH23" s="130" t="s">
        <v>54</v>
      </c>
      <c r="AI23" s="130" t="s">
        <v>55</v>
      </c>
      <c r="AJ23" s="130" t="s">
        <v>56</v>
      </c>
      <c r="AK23" s="21" t="s">
        <v>137</v>
      </c>
      <c r="AL23" s="129" t="s">
        <v>138</v>
      </c>
      <c r="AM23" s="129" t="s">
        <v>3</v>
      </c>
      <c r="AN23" s="129"/>
      <c r="AO23" s="129"/>
    </row>
    <row r="24" spans="2:41" ht="15.75" thickBot="1">
      <c r="B24" s="54"/>
      <c r="C24" s="65"/>
      <c r="D24" s="80"/>
      <c r="E24" s="80"/>
      <c r="F24" s="80"/>
      <c r="G24" s="74"/>
      <c r="H24" s="62"/>
      <c r="I24" s="62"/>
      <c r="J24" s="62"/>
      <c r="K24" s="62"/>
      <c r="L24" s="62"/>
      <c r="M24" s="62"/>
      <c r="N24" s="62"/>
      <c r="O24" s="62"/>
      <c r="P24" s="62"/>
      <c r="Q24" s="62"/>
      <c r="AB24" s="133" t="s">
        <v>114</v>
      </c>
      <c r="AC24" s="133" t="s">
        <v>120</v>
      </c>
      <c r="AD24" s="84">
        <v>690</v>
      </c>
      <c r="AE24" s="84"/>
      <c r="AF24" s="84"/>
      <c r="AG24" s="129"/>
      <c r="AH24" s="129">
        <f>IF($C$14=AB24,1,0)</f>
        <v>0</v>
      </c>
      <c r="AI24" s="129">
        <f>IF($C$15=AB24,1,0)</f>
        <v>1</v>
      </c>
      <c r="AJ24" s="129">
        <f>IF($C$16=AB24,1,0)</f>
        <v>0</v>
      </c>
      <c r="AK24" s="129">
        <f>SUM(AH24:AJ24)+SUM(AH25:AJ25)</f>
        <v>1</v>
      </c>
      <c r="AL24" s="129">
        <f>IF(AK24&gt;0,1,0)</f>
        <v>1</v>
      </c>
      <c r="AM24" s="129">
        <v>690</v>
      </c>
      <c r="AN24" s="129"/>
      <c r="AO24" s="129"/>
    </row>
    <row r="25" spans="2:41" ht="32.25" thickBot="1">
      <c r="B25" s="54"/>
      <c r="C25" s="54"/>
      <c r="D25" s="54"/>
      <c r="E25" s="76" t="s">
        <v>65</v>
      </c>
      <c r="F25" s="94" t="s">
        <v>66</v>
      </c>
      <c r="G25" s="75"/>
      <c r="H25" s="62"/>
      <c r="I25" s="62"/>
      <c r="J25" s="62"/>
      <c r="K25" s="62"/>
      <c r="L25" s="62"/>
      <c r="M25" s="62"/>
      <c r="N25" s="62"/>
      <c r="O25" s="62"/>
      <c r="P25" s="62"/>
      <c r="Q25" s="62"/>
      <c r="AB25" s="133" t="s">
        <v>115</v>
      </c>
      <c r="AC25" s="133" t="s">
        <v>120</v>
      </c>
      <c r="AD25" s="84">
        <v>690</v>
      </c>
      <c r="AE25" s="84"/>
      <c r="AF25" s="84"/>
      <c r="AG25" s="129"/>
      <c r="AH25" s="129">
        <f t="shared" ref="AH25:AH29" si="3">IF($C$14=AB25,1,0)</f>
        <v>0</v>
      </c>
      <c r="AI25" s="129">
        <f t="shared" ref="AI25:AI29" si="4">IF($C$15=AB25,1,0)</f>
        <v>0</v>
      </c>
      <c r="AJ25" s="129">
        <f t="shared" ref="AJ25:AJ29" si="5">IF($C$16=AB25,1,0)</f>
        <v>0</v>
      </c>
      <c r="AK25" s="129"/>
      <c r="AL25" s="129"/>
      <c r="AM25" s="129"/>
      <c r="AN25" s="129"/>
      <c r="AO25" s="129"/>
    </row>
    <row r="26" spans="2:41" ht="21.75" thickBot="1">
      <c r="B26" s="6"/>
      <c r="C26" s="79" t="s">
        <v>144</v>
      </c>
      <c r="D26" s="7"/>
      <c r="E26" s="107">
        <f>SUM(AH$18:AJ$18)</f>
        <v>2070</v>
      </c>
      <c r="F26" s="33">
        <f>AN18</f>
        <v>1380</v>
      </c>
      <c r="G26" s="75"/>
      <c r="H26" s="62"/>
      <c r="I26" s="62"/>
      <c r="J26" s="62"/>
      <c r="K26" s="62"/>
      <c r="L26" s="62"/>
      <c r="M26" s="62"/>
      <c r="N26" s="62"/>
      <c r="O26" s="62"/>
      <c r="P26" s="62"/>
      <c r="Q26" s="62"/>
      <c r="AB26" s="133" t="s">
        <v>116</v>
      </c>
      <c r="AC26" s="133" t="s">
        <v>122</v>
      </c>
      <c r="AD26" s="84">
        <v>1050</v>
      </c>
      <c r="AE26" s="20"/>
      <c r="AF26" s="20"/>
      <c r="AG26" s="129"/>
      <c r="AH26" s="129">
        <f t="shared" si="3"/>
        <v>0</v>
      </c>
      <c r="AI26" s="129">
        <f t="shared" si="4"/>
        <v>0</v>
      </c>
      <c r="AJ26" s="129">
        <f t="shared" si="5"/>
        <v>1</v>
      </c>
      <c r="AK26" s="129">
        <f>SUM(AH26:AJ26)+SUM(AH28:AJ28)</f>
        <v>1</v>
      </c>
      <c r="AL26" s="129">
        <f t="shared" ref="AL26:AL27" si="6">IF(AK26&gt;0,1,0)</f>
        <v>1</v>
      </c>
      <c r="AM26" s="129">
        <v>1050</v>
      </c>
      <c r="AN26" s="129"/>
      <c r="AO26" s="129"/>
    </row>
    <row r="27" spans="2:41" ht="21.75" thickBot="1">
      <c r="B27" s="6"/>
      <c r="C27" s="79" t="s">
        <v>52</v>
      </c>
      <c r="D27" s="7"/>
      <c r="E27" s="110">
        <f>SUM(F8:F11)+SUM(F4:F5)</f>
        <v>981</v>
      </c>
      <c r="F27" s="111">
        <f>E27</f>
        <v>981</v>
      </c>
      <c r="G27" s="75"/>
      <c r="H27" s="62"/>
      <c r="I27" s="62"/>
      <c r="J27" s="62"/>
      <c r="K27" s="62"/>
      <c r="L27" s="62"/>
      <c r="M27" s="62"/>
      <c r="N27" s="62"/>
      <c r="O27" s="62"/>
      <c r="P27" s="62"/>
      <c r="Q27" s="62"/>
      <c r="AB27" s="133" t="s">
        <v>117</v>
      </c>
      <c r="AC27" s="133" t="s">
        <v>122</v>
      </c>
      <c r="AD27" s="84">
        <v>1372</v>
      </c>
      <c r="AE27" s="129"/>
      <c r="AF27" s="129"/>
      <c r="AG27" s="129"/>
      <c r="AH27" s="129">
        <f t="shared" si="3"/>
        <v>0</v>
      </c>
      <c r="AI27" s="129">
        <f t="shared" si="4"/>
        <v>0</v>
      </c>
      <c r="AJ27" s="129">
        <f t="shared" si="5"/>
        <v>0</v>
      </c>
      <c r="AK27" s="129">
        <f>SUM(AH27:AJ27)+SUM(AH29:AJ29)</f>
        <v>1</v>
      </c>
      <c r="AL27" s="129">
        <f t="shared" si="6"/>
        <v>1</v>
      </c>
      <c r="AM27" s="129">
        <v>1372</v>
      </c>
      <c r="AN27" s="129"/>
      <c r="AO27" s="129"/>
    </row>
    <row r="28" spans="2:41" ht="21.75" thickBot="1">
      <c r="B28" s="6"/>
      <c r="C28" s="79" t="s">
        <v>63</v>
      </c>
      <c r="D28" s="7"/>
      <c r="E28" s="108">
        <f>E26-$E27</f>
        <v>1089</v>
      </c>
      <c r="F28" s="109">
        <f>F26-$E27</f>
        <v>399</v>
      </c>
      <c r="G28" s="75"/>
      <c r="H28" s="62"/>
      <c r="I28" s="62"/>
      <c r="J28" s="62"/>
      <c r="K28" s="62"/>
      <c r="L28" s="62"/>
      <c r="M28" s="62"/>
      <c r="N28" s="62"/>
      <c r="O28" s="62"/>
      <c r="P28" s="62"/>
      <c r="Q28" s="62"/>
      <c r="AB28" s="133" t="s">
        <v>118</v>
      </c>
      <c r="AC28" s="133" t="s">
        <v>123</v>
      </c>
      <c r="AD28" s="84">
        <v>1050</v>
      </c>
      <c r="AE28" s="129"/>
      <c r="AF28" s="129"/>
      <c r="AG28" s="129"/>
      <c r="AH28" s="129">
        <f t="shared" si="3"/>
        <v>0</v>
      </c>
      <c r="AI28" s="129">
        <f t="shared" si="4"/>
        <v>0</v>
      </c>
      <c r="AJ28" s="129">
        <f t="shared" si="5"/>
        <v>0</v>
      </c>
      <c r="AK28" s="129"/>
      <c r="AL28" s="129"/>
      <c r="AM28" s="129"/>
      <c r="AN28" s="129"/>
      <c r="AO28" s="129"/>
    </row>
    <row r="29" spans="2:41" ht="19.5" thickBot="1">
      <c r="B29" s="60"/>
      <c r="C29" s="81"/>
      <c r="D29" s="82"/>
      <c r="E29" s="117"/>
      <c r="F29" s="117"/>
      <c r="G29" s="117"/>
      <c r="H29" s="62"/>
      <c r="I29" s="62"/>
      <c r="J29" s="62"/>
      <c r="K29" s="62"/>
      <c r="L29" s="62"/>
      <c r="M29" s="62"/>
      <c r="N29" s="62"/>
      <c r="O29" s="62"/>
      <c r="P29" s="62"/>
      <c r="AB29" s="133" t="s">
        <v>119</v>
      </c>
      <c r="AC29" s="133" t="s">
        <v>123</v>
      </c>
      <c r="AD29" s="84">
        <v>1372</v>
      </c>
      <c r="AE29" s="129"/>
      <c r="AF29" s="129"/>
      <c r="AG29" s="129"/>
      <c r="AH29" s="129">
        <f t="shared" si="3"/>
        <v>1</v>
      </c>
      <c r="AI29" s="129">
        <f t="shared" si="4"/>
        <v>0</v>
      </c>
      <c r="AJ29" s="129">
        <f t="shared" si="5"/>
        <v>0</v>
      </c>
      <c r="AK29" s="129"/>
      <c r="AL29" s="129"/>
      <c r="AM29" s="129"/>
      <c r="AN29" s="129"/>
      <c r="AO29" s="129"/>
    </row>
    <row r="30" spans="2:41" ht="32.25" thickBot="1">
      <c r="B30" s="54"/>
      <c r="C30" s="54"/>
      <c r="D30" s="54"/>
      <c r="E30" s="76" t="s">
        <v>65</v>
      </c>
      <c r="F30" s="94" t="s">
        <v>66</v>
      </c>
      <c r="G30" s="75"/>
      <c r="H30" s="62"/>
      <c r="I30" s="62"/>
      <c r="J30" s="62"/>
      <c r="K30" s="62"/>
      <c r="L30" s="62"/>
      <c r="M30" s="62"/>
      <c r="N30" s="62"/>
      <c r="O30" s="62"/>
      <c r="P30" s="62"/>
      <c r="AB30" s="133" t="s">
        <v>38</v>
      </c>
      <c r="AC30" s="133" t="s">
        <v>34</v>
      </c>
      <c r="AD30" s="85" t="s">
        <v>64</v>
      </c>
      <c r="AE30" s="85" t="s">
        <v>64</v>
      </c>
      <c r="AF30" s="85" t="s">
        <v>64</v>
      </c>
      <c r="AG30" s="129"/>
      <c r="AH30" s="130" t="s">
        <v>54</v>
      </c>
      <c r="AI30" s="130" t="s">
        <v>55</v>
      </c>
      <c r="AJ30" s="130" t="s">
        <v>56</v>
      </c>
      <c r="AK30" s="129"/>
      <c r="AL30" s="129"/>
      <c r="AM30" s="129"/>
      <c r="AN30" s="129"/>
      <c r="AO30" s="129"/>
    </row>
    <row r="31" spans="2:41" ht="21.75" thickBot="1">
      <c r="B31" s="6"/>
      <c r="C31" s="79" t="s">
        <v>143</v>
      </c>
      <c r="D31" s="7"/>
      <c r="E31" s="107">
        <f>SUM(AH$37:AJ$37)</f>
        <v>2280</v>
      </c>
      <c r="F31" s="33">
        <f>AN37</f>
        <v>1520</v>
      </c>
      <c r="G31" s="75"/>
      <c r="H31" s="62"/>
      <c r="I31" s="62"/>
      <c r="J31" s="62"/>
      <c r="K31" s="62"/>
      <c r="L31" s="62"/>
      <c r="M31" s="62"/>
      <c r="N31" s="62"/>
      <c r="O31" s="62"/>
      <c r="P31" s="62"/>
      <c r="AB31" s="133" t="s">
        <v>87</v>
      </c>
      <c r="AC31" s="133" t="s">
        <v>121</v>
      </c>
      <c r="AD31" s="84">
        <v>760</v>
      </c>
      <c r="AE31" s="84"/>
      <c r="AF31" s="84"/>
      <c r="AG31" s="129"/>
      <c r="AH31" s="129">
        <f>IF($C$20=AB31,1,0)</f>
        <v>0</v>
      </c>
      <c r="AI31" s="129">
        <f>IF($C$21=AB31,1,0)</f>
        <v>1</v>
      </c>
      <c r="AJ31" s="129">
        <f>IF($C$22=AB31,1,0)</f>
        <v>0</v>
      </c>
      <c r="AK31" s="129" t="s">
        <v>145</v>
      </c>
      <c r="AL31" s="129"/>
      <c r="AM31" s="129"/>
      <c r="AN31" s="129"/>
      <c r="AO31" s="129"/>
    </row>
    <row r="32" spans="2:41" ht="21.75" thickBot="1">
      <c r="B32" s="6"/>
      <c r="C32" s="79" t="s">
        <v>52</v>
      </c>
      <c r="D32" s="7"/>
      <c r="E32" s="110">
        <f>SUM(F8:F11)+SUM(F4:F5)</f>
        <v>981</v>
      </c>
      <c r="F32" s="111">
        <f>E32</f>
        <v>981</v>
      </c>
      <c r="G32" s="75"/>
      <c r="H32" s="62"/>
      <c r="I32" s="62"/>
      <c r="J32" s="62"/>
      <c r="K32" s="62"/>
      <c r="L32" s="62"/>
      <c r="M32" s="62"/>
      <c r="N32" s="62"/>
      <c r="O32" s="62"/>
      <c r="P32" s="62"/>
      <c r="AB32" s="133" t="s">
        <v>88</v>
      </c>
      <c r="AC32" s="133" t="s">
        <v>124</v>
      </c>
      <c r="AD32" s="84">
        <v>1372</v>
      </c>
      <c r="AE32" s="129"/>
      <c r="AF32" s="129"/>
      <c r="AG32" s="129"/>
      <c r="AH32" s="129">
        <f t="shared" ref="AH32:AH33" si="7">IF($C$20=AB32,1,0)</f>
        <v>0</v>
      </c>
      <c r="AI32" s="129">
        <f t="shared" ref="AI32:AI33" si="8">IF($C$21=AB32,1,0)</f>
        <v>0</v>
      </c>
      <c r="AJ32" s="129">
        <f t="shared" ref="AJ32:AJ33" si="9">IF($C$22=AB32,1,0)</f>
        <v>0</v>
      </c>
      <c r="AK32" s="129" t="s">
        <v>145</v>
      </c>
      <c r="AL32" s="129"/>
      <c r="AM32" s="129"/>
      <c r="AN32" s="129"/>
      <c r="AO32" s="129"/>
    </row>
    <row r="33" spans="2:41" ht="21.75" thickBot="1">
      <c r="B33" s="6"/>
      <c r="C33" s="79" t="s">
        <v>63</v>
      </c>
      <c r="D33" s="7"/>
      <c r="E33" s="108">
        <f>E31-$E32</f>
        <v>1299</v>
      </c>
      <c r="F33" s="109">
        <f>F31-$E32</f>
        <v>539</v>
      </c>
      <c r="G33" s="75"/>
      <c r="H33" s="63"/>
      <c r="I33" s="63"/>
      <c r="J33" s="63"/>
      <c r="K33" s="62"/>
      <c r="L33" s="62"/>
      <c r="M33" s="62"/>
      <c r="N33" s="62"/>
      <c r="O33" s="62"/>
      <c r="P33" s="62"/>
      <c r="Q33" s="62"/>
      <c r="AB33" s="133" t="s">
        <v>89</v>
      </c>
      <c r="AC33" s="133" t="s">
        <v>125</v>
      </c>
      <c r="AD33" s="84">
        <v>1372</v>
      </c>
      <c r="AE33" s="129"/>
      <c r="AF33" s="129"/>
      <c r="AG33" s="129"/>
      <c r="AH33" s="129">
        <f t="shared" si="7"/>
        <v>1</v>
      </c>
      <c r="AI33" s="129">
        <f t="shared" si="8"/>
        <v>0</v>
      </c>
      <c r="AJ33" s="129">
        <f t="shared" si="9"/>
        <v>1</v>
      </c>
      <c r="AK33" s="129" t="s">
        <v>147</v>
      </c>
      <c r="AL33" s="129"/>
      <c r="AM33" s="129"/>
      <c r="AN33" s="129"/>
      <c r="AO33" s="129"/>
    </row>
    <row r="34" spans="2:41">
      <c r="B34" s="54"/>
      <c r="C34" s="54"/>
      <c r="D34" s="54"/>
      <c r="E34" s="54"/>
      <c r="F34" s="54"/>
      <c r="I34" s="63"/>
      <c r="J34" s="63"/>
      <c r="K34" s="62"/>
      <c r="L34" s="62"/>
      <c r="M34" s="62"/>
      <c r="N34" s="62"/>
      <c r="O34" s="62"/>
      <c r="P34" s="62"/>
      <c r="AB34" s="134"/>
      <c r="AC34" s="134"/>
      <c r="AD34" s="129"/>
      <c r="AE34" s="129"/>
      <c r="AF34" s="129"/>
      <c r="AG34" s="129"/>
      <c r="AH34" s="129">
        <f>SUM(AH31:AH33)</f>
        <v>1</v>
      </c>
      <c r="AI34" s="129">
        <f t="shared" ref="AI34:AJ34" si="10">SUM(AI31:AI33)</f>
        <v>1</v>
      </c>
      <c r="AJ34" s="129">
        <f t="shared" si="10"/>
        <v>1</v>
      </c>
      <c r="AK34" s="129" t="s">
        <v>140</v>
      </c>
      <c r="AL34" s="129"/>
      <c r="AM34" s="129"/>
      <c r="AN34" s="129"/>
      <c r="AO34" s="129"/>
    </row>
    <row r="35" spans="2:41">
      <c r="B35" s="54"/>
      <c r="C35" s="54"/>
      <c r="D35" s="54"/>
      <c r="E35" s="54"/>
      <c r="F35" s="54"/>
      <c r="I35" s="63"/>
      <c r="J35" s="63"/>
      <c r="K35" s="62"/>
      <c r="L35" s="62"/>
      <c r="M35" s="62"/>
      <c r="N35" s="62"/>
      <c r="O35" s="62"/>
      <c r="P35" s="62"/>
      <c r="AB35" s="134"/>
      <c r="AC35" s="134"/>
      <c r="AD35" s="129"/>
      <c r="AE35" s="129"/>
      <c r="AF35" s="129"/>
      <c r="AG35" s="129"/>
      <c r="AH35" s="129">
        <f>IF($C20=AB33,1,0)</f>
        <v>1</v>
      </c>
      <c r="AI35" s="129">
        <f>IF($C21=AB33,1,0)</f>
        <v>0</v>
      </c>
      <c r="AJ35" s="129">
        <f>IF($C22=AB33,1,0)</f>
        <v>1</v>
      </c>
      <c r="AK35" s="129" t="s">
        <v>146</v>
      </c>
      <c r="AL35" s="129"/>
      <c r="AM35" s="129"/>
      <c r="AN35" s="129"/>
      <c r="AO35" s="129"/>
    </row>
    <row r="36" spans="2:41">
      <c r="B36" s="54"/>
      <c r="C36" s="54"/>
      <c r="D36" s="54"/>
      <c r="E36" s="54"/>
      <c r="F36" s="54"/>
      <c r="I36" s="63"/>
      <c r="J36" s="63"/>
      <c r="K36" s="62"/>
      <c r="L36" s="62"/>
      <c r="M36" s="62"/>
      <c r="N36" s="62"/>
      <c r="O36" s="62"/>
      <c r="P36" s="62"/>
      <c r="AB36" s="134"/>
      <c r="AC36" s="134"/>
      <c r="AD36" s="129"/>
      <c r="AE36" s="129"/>
      <c r="AF36" s="129"/>
      <c r="AG36" s="129"/>
      <c r="AH36" s="129">
        <f>IF(AH31=1,760,IF(AH32=1,1372,IF(AH33=1,1372,0)))</f>
        <v>1372</v>
      </c>
      <c r="AI36" s="129">
        <f>IF(AI31=1,760,IF(AI32=1,1372,IF(AI33=1,1372,0)))</f>
        <v>760</v>
      </c>
      <c r="AJ36" s="129">
        <f>IF(AJ31=1,760,IF(AJ32=1,1372,IF(AJ33=1,1372,0)))</f>
        <v>1372</v>
      </c>
      <c r="AK36" s="129" t="s">
        <v>139</v>
      </c>
      <c r="AL36" s="129"/>
      <c r="AM36" s="129"/>
      <c r="AN36" s="129"/>
      <c r="AO36" s="129"/>
    </row>
    <row r="37" spans="2:41">
      <c r="B37" s="54"/>
      <c r="C37" s="54"/>
      <c r="D37" s="54"/>
      <c r="E37" s="54"/>
      <c r="F37" s="54"/>
      <c r="I37" s="63"/>
      <c r="J37" s="63"/>
      <c r="K37" s="63"/>
      <c r="L37" s="62"/>
      <c r="M37" s="62"/>
      <c r="N37" s="62"/>
      <c r="O37" s="62"/>
      <c r="P37" s="62"/>
      <c r="AB37" s="134"/>
      <c r="AC37" s="134"/>
      <c r="AD37" s="129"/>
      <c r="AE37" s="129"/>
      <c r="AF37" s="129"/>
      <c r="AG37" s="129"/>
      <c r="AH37" s="129">
        <f>IF($AH36=0,0,IF($AH36=760,760,IF($AI36=760,760,IF($AJ36=760,760,IF($AH36=1372,1372,0)))))</f>
        <v>760</v>
      </c>
      <c r="AI37" s="129">
        <f>IF($AI36=0,0,IF($AH36=760,760,IF($AI36=760,760,IF($AJ36=760,760,IF($AI36=1372,1372,0)))))</f>
        <v>760</v>
      </c>
      <c r="AJ37" s="129">
        <f>IF($AJ36=0,0,IF($AH36=760,760,IF($AI36=760,760,IF($AJ36=760,760,IF($AJ36=1372,1372,0)))))</f>
        <v>760</v>
      </c>
      <c r="AK37" s="129" t="s">
        <v>141</v>
      </c>
      <c r="AL37" s="129"/>
      <c r="AM37" s="129"/>
      <c r="AN37" s="129">
        <f>IF((SUM(AH34:AJ34))=3,(SUM(AH37:AJ37)/3*2),IF((SUM(AH34:AJ34))=2,(SUM(AH37:AJ37))/2,0))</f>
        <v>1520</v>
      </c>
      <c r="AO37" s="129"/>
    </row>
    <row r="38" spans="2:41">
      <c r="B38" s="54"/>
      <c r="C38" s="54"/>
      <c r="D38" s="54"/>
      <c r="E38" s="54"/>
      <c r="F38" s="54"/>
      <c r="I38" s="65"/>
      <c r="J38" s="65"/>
      <c r="K38" s="63"/>
      <c r="L38" s="63"/>
      <c r="M38" s="62"/>
      <c r="N38" s="62"/>
      <c r="O38" s="62"/>
      <c r="P38" s="62"/>
      <c r="Q38" s="62"/>
      <c r="AB38" s="134"/>
      <c r="AC38" s="134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</row>
    <row r="39" spans="2:41">
      <c r="B39" s="54"/>
      <c r="C39" s="54"/>
      <c r="D39" s="54"/>
      <c r="E39" s="54"/>
      <c r="F39" s="54"/>
      <c r="I39" s="69"/>
      <c r="J39" s="69"/>
      <c r="K39" s="63"/>
      <c r="L39" s="63"/>
      <c r="M39" s="62"/>
      <c r="N39" s="62"/>
      <c r="O39" s="62"/>
      <c r="P39" s="62"/>
      <c r="Q39" s="62"/>
      <c r="AB39" s="134"/>
      <c r="AC39" s="134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</row>
    <row r="40" spans="2:41">
      <c r="B40" s="54"/>
      <c r="C40" s="54"/>
      <c r="D40" s="54"/>
      <c r="E40" s="54"/>
      <c r="F40" s="54"/>
      <c r="I40" s="65"/>
      <c r="J40" s="65"/>
      <c r="K40" s="63"/>
      <c r="L40" s="63"/>
      <c r="M40" s="62"/>
      <c r="N40" s="62"/>
      <c r="O40" s="62"/>
      <c r="P40" s="62"/>
      <c r="Q40" s="62"/>
      <c r="AB40" s="134"/>
      <c r="AC40" s="134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</row>
    <row r="41" spans="2:41">
      <c r="B41" s="54"/>
      <c r="C41" s="54"/>
      <c r="D41" s="54"/>
      <c r="E41" s="54"/>
      <c r="F41" s="54"/>
      <c r="K41" s="63"/>
      <c r="L41" s="63"/>
      <c r="M41" s="62"/>
      <c r="N41" s="62"/>
      <c r="O41" s="62"/>
      <c r="P41" s="62"/>
      <c r="Q41" s="62"/>
    </row>
    <row r="42" spans="2:41">
      <c r="B42" s="54"/>
      <c r="C42" s="54"/>
      <c r="D42" s="54"/>
      <c r="E42" s="54"/>
      <c r="F42" s="54"/>
      <c r="K42" s="65"/>
      <c r="L42" s="65"/>
    </row>
    <row r="43" spans="2:41">
      <c r="B43" s="54"/>
      <c r="C43" s="54"/>
      <c r="D43" s="54"/>
      <c r="E43" s="54"/>
      <c r="F43" s="54"/>
      <c r="K43" s="69"/>
      <c r="L43" s="69"/>
      <c r="M43" s="60"/>
      <c r="N43" s="60"/>
      <c r="O43" s="60"/>
      <c r="P43" s="60"/>
      <c r="Q43" s="60"/>
    </row>
    <row r="44" spans="2:41">
      <c r="B44" s="54"/>
      <c r="C44" s="54"/>
      <c r="D44" s="54"/>
      <c r="E44" s="54"/>
      <c r="F44" s="54"/>
      <c r="K44" s="65"/>
      <c r="L44" s="65"/>
    </row>
    <row r="45" spans="2:41">
      <c r="B45" s="54"/>
      <c r="C45" s="54"/>
      <c r="D45" s="54"/>
      <c r="E45" s="54"/>
      <c r="F45" s="54"/>
    </row>
    <row r="46" spans="2:41">
      <c r="B46" s="54"/>
      <c r="C46" s="54"/>
      <c r="D46" s="54"/>
      <c r="E46" s="54"/>
      <c r="F46" s="54"/>
    </row>
    <row r="47" spans="2:41">
      <c r="B47" s="54"/>
      <c r="C47" s="54"/>
      <c r="D47" s="54"/>
      <c r="E47" s="54"/>
      <c r="F47" s="54"/>
    </row>
    <row r="48" spans="2:41">
      <c r="B48" s="54"/>
      <c r="C48" s="54"/>
      <c r="D48" s="54"/>
      <c r="E48" s="54"/>
      <c r="F48" s="54"/>
    </row>
    <row r="49" spans="2:6">
      <c r="B49" s="54"/>
      <c r="C49" s="54"/>
      <c r="D49" s="54"/>
      <c r="E49" s="54"/>
      <c r="F49" s="54"/>
    </row>
    <row r="50" spans="2:6">
      <c r="B50" s="54"/>
      <c r="C50" s="54"/>
      <c r="D50" s="54"/>
      <c r="E50" s="54"/>
      <c r="F50" s="54"/>
    </row>
    <row r="51" spans="2:6">
      <c r="B51" s="54"/>
      <c r="C51" s="54"/>
      <c r="D51" s="54"/>
      <c r="E51" s="54"/>
      <c r="F51" s="54"/>
    </row>
    <row r="52" spans="2:6">
      <c r="B52" s="54"/>
      <c r="C52" s="54"/>
      <c r="D52" s="54"/>
      <c r="E52" s="54"/>
      <c r="F52" s="54"/>
    </row>
    <row r="53" spans="2:6">
      <c r="B53" s="54"/>
      <c r="C53" s="54"/>
      <c r="D53" s="54"/>
      <c r="E53" s="54"/>
      <c r="F53" s="54"/>
    </row>
    <row r="54" spans="2:6">
      <c r="B54" s="54"/>
      <c r="C54" s="54"/>
      <c r="D54" s="54"/>
      <c r="E54" s="54"/>
      <c r="F54" s="54"/>
    </row>
    <row r="55" spans="2:6">
      <c r="B55" s="54"/>
      <c r="C55" s="54"/>
      <c r="D55" s="54"/>
      <c r="E55" s="54"/>
      <c r="F55" s="54"/>
    </row>
    <row r="56" spans="2:6">
      <c r="B56" s="54"/>
      <c r="C56" s="54"/>
      <c r="D56" s="54"/>
      <c r="E56" s="54"/>
      <c r="F56" s="54"/>
    </row>
    <row r="57" spans="2:6">
      <c r="B57" s="54"/>
      <c r="C57" s="54"/>
      <c r="D57" s="54"/>
      <c r="E57" s="54"/>
      <c r="F57" s="54"/>
    </row>
    <row r="58" spans="2:6">
      <c r="B58" s="54"/>
      <c r="C58" s="54"/>
      <c r="D58" s="54"/>
      <c r="E58" s="54"/>
      <c r="F58" s="54"/>
    </row>
    <row r="59" spans="2:6">
      <c r="B59" s="54"/>
      <c r="C59" s="54"/>
      <c r="D59" s="54"/>
      <c r="E59" s="54"/>
      <c r="F59" s="54"/>
    </row>
    <row r="60" spans="2:6">
      <c r="B60" s="54"/>
      <c r="C60" s="54"/>
      <c r="D60" s="54"/>
      <c r="E60" s="54"/>
      <c r="F60" s="54"/>
    </row>
    <row r="61" spans="2:6">
      <c r="B61" s="54"/>
      <c r="C61" s="54"/>
      <c r="D61" s="54"/>
      <c r="E61" s="54"/>
      <c r="F61" s="54"/>
    </row>
    <row r="62" spans="2:6">
      <c r="B62" s="54"/>
      <c r="C62" s="54"/>
      <c r="D62" s="54"/>
      <c r="E62" s="54"/>
      <c r="F62" s="54"/>
    </row>
    <row r="63" spans="2:6">
      <c r="B63" s="54"/>
      <c r="C63" s="54"/>
      <c r="D63" s="54"/>
      <c r="E63" s="54"/>
      <c r="F63" s="54"/>
    </row>
    <row r="64" spans="2:6">
      <c r="B64" s="54"/>
      <c r="C64" s="54"/>
      <c r="D64" s="54"/>
      <c r="E64" s="54"/>
      <c r="F64" s="54"/>
    </row>
    <row r="65" spans="2:6">
      <c r="B65" s="54"/>
      <c r="C65" s="54"/>
      <c r="D65" s="54"/>
      <c r="E65" s="54"/>
      <c r="F65" s="54"/>
    </row>
    <row r="66" spans="2:6">
      <c r="B66" s="54"/>
      <c r="C66" s="54"/>
      <c r="D66" s="54"/>
      <c r="E66" s="54"/>
      <c r="F66" s="54"/>
    </row>
    <row r="67" spans="2:6">
      <c r="B67" s="54"/>
      <c r="C67" s="54"/>
      <c r="D67" s="54"/>
      <c r="E67" s="54"/>
      <c r="F67" s="54"/>
    </row>
    <row r="68" spans="2:6">
      <c r="B68" s="54"/>
      <c r="C68" s="54"/>
      <c r="D68" s="54"/>
      <c r="E68" s="54"/>
      <c r="F68" s="54"/>
    </row>
    <row r="69" spans="2:6">
      <c r="B69" s="54"/>
      <c r="C69" s="54"/>
      <c r="D69" s="54"/>
      <c r="E69" s="54"/>
      <c r="F69" s="54"/>
    </row>
    <row r="70" spans="2:6">
      <c r="B70" s="54"/>
      <c r="C70" s="54"/>
      <c r="D70" s="54"/>
      <c r="E70" s="54"/>
      <c r="F70" s="54"/>
    </row>
    <row r="71" spans="2:6">
      <c r="B71" s="54"/>
      <c r="C71" s="54"/>
      <c r="D71" s="54"/>
      <c r="E71" s="54"/>
      <c r="F71" s="54"/>
    </row>
    <row r="72" spans="2:6">
      <c r="B72" s="54"/>
      <c r="C72" s="54"/>
      <c r="D72" s="54"/>
      <c r="E72" s="54"/>
      <c r="F72" s="54"/>
    </row>
    <row r="73" spans="2:6">
      <c r="B73" s="54"/>
      <c r="C73" s="54"/>
      <c r="D73" s="54"/>
      <c r="E73" s="54"/>
      <c r="F73" s="54"/>
    </row>
    <row r="74" spans="2:6">
      <c r="B74" s="54"/>
      <c r="C74" s="54"/>
      <c r="D74" s="54"/>
      <c r="E74" s="54"/>
      <c r="F74" s="54"/>
    </row>
    <row r="75" spans="2:6">
      <c r="B75" s="54"/>
      <c r="C75" s="54"/>
      <c r="D75" s="54"/>
      <c r="E75" s="54"/>
      <c r="F75" s="54"/>
    </row>
    <row r="76" spans="2:6">
      <c r="B76" s="54"/>
      <c r="C76" s="54"/>
      <c r="D76" s="54"/>
      <c r="E76" s="54"/>
      <c r="F76" s="54"/>
    </row>
    <row r="77" spans="2:6">
      <c r="B77" s="54"/>
      <c r="C77" s="54"/>
      <c r="D77" s="54"/>
      <c r="E77" s="54"/>
      <c r="F77" s="54"/>
    </row>
    <row r="78" spans="2:6">
      <c r="B78" s="54"/>
      <c r="C78" s="54"/>
      <c r="D78" s="54"/>
      <c r="E78" s="54"/>
      <c r="F78" s="54"/>
    </row>
    <row r="79" spans="2:6">
      <c r="B79" s="54"/>
      <c r="C79" s="54"/>
      <c r="D79" s="54"/>
      <c r="E79" s="54"/>
      <c r="F79" s="54"/>
    </row>
    <row r="80" spans="2:6">
      <c r="B80" s="54"/>
      <c r="C80" s="54"/>
      <c r="D80" s="54"/>
      <c r="E80" s="54"/>
      <c r="F80" s="54"/>
    </row>
    <row r="81" spans="2:6">
      <c r="B81" s="54"/>
      <c r="C81" s="54"/>
      <c r="D81" s="54"/>
      <c r="E81" s="54"/>
      <c r="F81" s="54"/>
    </row>
    <row r="82" spans="2:6">
      <c r="B82" s="54"/>
      <c r="C82" s="54"/>
      <c r="D82" s="54"/>
      <c r="E82" s="54"/>
      <c r="F82" s="54"/>
    </row>
    <row r="83" spans="2:6">
      <c r="B83" s="54"/>
      <c r="C83" s="54"/>
      <c r="D83" s="54"/>
      <c r="E83" s="54"/>
      <c r="F83" s="54"/>
    </row>
    <row r="84" spans="2:6">
      <c r="B84" s="54"/>
      <c r="C84" s="54"/>
      <c r="D84" s="54"/>
      <c r="E84" s="54"/>
      <c r="F84" s="54"/>
    </row>
    <row r="85" spans="2:6">
      <c r="B85" s="54"/>
      <c r="C85" s="54"/>
      <c r="D85" s="54"/>
      <c r="E85" s="54"/>
      <c r="F85" s="54"/>
    </row>
    <row r="86" spans="2:6">
      <c r="B86" s="54"/>
      <c r="C86" s="54"/>
      <c r="D86" s="54"/>
      <c r="E86" s="54"/>
      <c r="F86" s="54"/>
    </row>
    <row r="87" spans="2:6">
      <c r="B87" s="54"/>
      <c r="C87" s="54"/>
      <c r="D87" s="54"/>
      <c r="E87" s="54"/>
      <c r="F87" s="54"/>
    </row>
    <row r="88" spans="2:6">
      <c r="B88" s="54"/>
      <c r="C88" s="54"/>
      <c r="D88" s="54"/>
      <c r="E88" s="54"/>
      <c r="F88" s="54"/>
    </row>
    <row r="89" spans="2:6">
      <c r="B89" s="54"/>
      <c r="C89" s="54"/>
      <c r="D89" s="54"/>
      <c r="E89" s="54"/>
      <c r="F89" s="54"/>
    </row>
    <row r="90" spans="2:6">
      <c r="B90" s="54"/>
      <c r="C90" s="54"/>
      <c r="D90" s="54"/>
      <c r="E90" s="54"/>
      <c r="F90" s="54"/>
    </row>
    <row r="91" spans="2:6">
      <c r="B91" s="54"/>
      <c r="C91" s="54"/>
      <c r="D91" s="54"/>
      <c r="E91" s="54"/>
      <c r="F91" s="54"/>
    </row>
    <row r="92" spans="2:6">
      <c r="B92" s="54"/>
      <c r="C92" s="54"/>
      <c r="D92" s="54"/>
      <c r="E92" s="54"/>
      <c r="F92" s="54"/>
    </row>
    <row r="93" spans="2:6">
      <c r="B93" s="54"/>
      <c r="C93" s="54"/>
      <c r="D93" s="54"/>
      <c r="E93" s="54"/>
      <c r="F93" s="54"/>
    </row>
    <row r="94" spans="2:6">
      <c r="B94" s="54"/>
      <c r="C94" s="54"/>
      <c r="D94" s="54"/>
      <c r="E94" s="54"/>
      <c r="F94" s="54"/>
    </row>
    <row r="95" spans="2:6">
      <c r="B95" s="54"/>
      <c r="C95" s="54"/>
      <c r="D95" s="54"/>
      <c r="E95" s="54"/>
      <c r="F95" s="54"/>
    </row>
    <row r="96" spans="2:6">
      <c r="B96" s="54"/>
      <c r="C96" s="54"/>
      <c r="D96" s="54"/>
      <c r="E96" s="54"/>
      <c r="F96" s="54"/>
    </row>
    <row r="97" spans="2:6">
      <c r="B97" s="54"/>
      <c r="C97" s="54"/>
      <c r="D97" s="54"/>
      <c r="E97" s="54"/>
      <c r="F97" s="54"/>
    </row>
    <row r="98" spans="2:6">
      <c r="B98" s="54"/>
      <c r="C98" s="54"/>
      <c r="D98" s="54"/>
      <c r="E98" s="54"/>
      <c r="F98" s="54"/>
    </row>
    <row r="99" spans="2:6">
      <c r="B99" s="54"/>
      <c r="C99" s="54"/>
      <c r="D99" s="54"/>
      <c r="E99" s="54"/>
      <c r="F99" s="54"/>
    </row>
  </sheetData>
  <sheetProtection password="80A1" sheet="1" objects="1" scenarios="1" selectLockedCells="1"/>
  <conditionalFormatting sqref="E28:F30 G29 E33:F33">
    <cfRule type="cellIs" dxfId="1" priority="1" operator="lessThan">
      <formula>0</formula>
    </cfRule>
  </conditionalFormatting>
  <dataValidations count="4">
    <dataValidation type="list" allowBlank="1" showInputMessage="1" showErrorMessage="1" sqref="C14:C16">
      <formula1>$AB$23:$AB$29</formula1>
    </dataValidation>
    <dataValidation type="list" allowBlank="1" showInputMessage="1" showErrorMessage="1" sqref="C20:C22">
      <formula1>$AB$30:$AB$33</formula1>
    </dataValidation>
    <dataValidation type="list" allowBlank="1" showInputMessage="1" showErrorMessage="1" sqref="C4:C5">
      <formula1>$AB$3:$AB$5</formula1>
    </dataValidation>
    <dataValidation type="list" allowBlank="1" showInputMessage="1" showErrorMessage="1" sqref="C8:C11">
      <formula1>$AB$8:$AB$13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O99"/>
  <sheetViews>
    <sheetView zoomScale="70" zoomScaleNormal="70" workbookViewId="0">
      <selection activeCell="C4" sqref="C4"/>
    </sheetView>
  </sheetViews>
  <sheetFormatPr defaultRowHeight="15"/>
  <cols>
    <col min="2" max="2" width="6.140625" customWidth="1"/>
    <col min="3" max="3" width="59.5703125" customWidth="1"/>
    <col min="4" max="4" width="3.140625" customWidth="1"/>
    <col min="5" max="5" width="20.28515625" customWidth="1"/>
    <col min="6" max="7" width="14.7109375" customWidth="1"/>
    <col min="8" max="8" width="11.85546875" customWidth="1"/>
    <col min="9" max="27" width="9.140625" customWidth="1"/>
    <col min="28" max="28" width="41.7109375" style="135" customWidth="1"/>
    <col min="29" max="29" width="22" style="135" customWidth="1"/>
    <col min="30" max="30" width="9.140625" style="128"/>
    <col min="31" max="31" width="12.85546875" style="128" customWidth="1"/>
    <col min="32" max="32" width="13.140625" style="128" customWidth="1"/>
    <col min="33" max="33" width="9.140625" style="18"/>
    <col min="34" max="34" width="14" style="18" customWidth="1"/>
    <col min="35" max="35" width="13.42578125" style="18" customWidth="1"/>
    <col min="36" max="37" width="9.140625" style="18"/>
    <col min="38" max="38" width="11.28515625" style="18" customWidth="1"/>
    <col min="39" max="39" width="9.140625" style="18"/>
  </cols>
  <sheetData>
    <row r="1" spans="1:41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132" t="s">
        <v>99</v>
      </c>
      <c r="AC1" s="132" t="s">
        <v>41</v>
      </c>
      <c r="AD1" s="84" t="s">
        <v>42</v>
      </c>
      <c r="AE1" s="84" t="s">
        <v>113</v>
      </c>
      <c r="AF1" s="84" t="s">
        <v>112</v>
      </c>
      <c r="AG1" s="129"/>
      <c r="AH1" s="129"/>
      <c r="AI1" s="129"/>
      <c r="AJ1" s="129"/>
      <c r="AK1" s="129"/>
      <c r="AL1" s="129"/>
      <c r="AM1" s="129"/>
      <c r="AN1" s="16"/>
      <c r="AO1" s="16"/>
    </row>
    <row r="2" spans="1:41" ht="47.25" thickBot="1">
      <c r="A2" s="54"/>
      <c r="B2" s="6"/>
      <c r="C2" s="72" t="s">
        <v>150</v>
      </c>
      <c r="D2" s="12"/>
      <c r="E2" s="12"/>
      <c r="F2" s="7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133" t="s">
        <v>38</v>
      </c>
      <c r="AC2" s="133" t="s">
        <v>34</v>
      </c>
      <c r="AD2" s="85" t="s">
        <v>64</v>
      </c>
      <c r="AE2" s="85" t="s">
        <v>64</v>
      </c>
      <c r="AF2" s="85" t="s">
        <v>64</v>
      </c>
      <c r="AG2" s="129"/>
      <c r="AH2" s="129"/>
      <c r="AI2" s="129"/>
      <c r="AJ2" s="129"/>
      <c r="AK2" s="129"/>
      <c r="AL2" s="129"/>
      <c r="AM2" s="129"/>
      <c r="AN2" s="16"/>
      <c r="AO2" s="16"/>
    </row>
    <row r="3" spans="1:41" ht="19.5" thickBot="1">
      <c r="A3" s="54"/>
      <c r="B3" s="2" t="s">
        <v>1</v>
      </c>
      <c r="C3" s="3" t="s">
        <v>98</v>
      </c>
      <c r="D3" s="11"/>
      <c r="E3" s="4" t="s">
        <v>2</v>
      </c>
      <c r="F3" s="5" t="s">
        <v>3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133" t="s">
        <v>101</v>
      </c>
      <c r="AC3" s="133" t="s">
        <v>100</v>
      </c>
      <c r="AD3" s="84">
        <v>142.5</v>
      </c>
      <c r="AE3" s="84"/>
      <c r="AF3" s="84"/>
      <c r="AG3" s="129"/>
      <c r="AH3" s="129"/>
      <c r="AI3" s="129"/>
      <c r="AJ3" s="129"/>
      <c r="AK3" s="129"/>
      <c r="AL3" s="129"/>
      <c r="AM3" s="129"/>
      <c r="AN3" s="16"/>
      <c r="AO3" s="16"/>
    </row>
    <row r="4" spans="1:41" ht="19.5" thickBot="1">
      <c r="A4" s="54"/>
      <c r="B4" s="127">
        <v>3</v>
      </c>
      <c r="C4" s="116" t="s">
        <v>104</v>
      </c>
      <c r="D4" s="126"/>
      <c r="E4" s="114" t="str">
        <f>IF($C4=$AB$3,$AC$3,IF($C4=$AB$4,$AC$4,IF($C4=$AB$5,$AC$5,IF($C4=FALSE,$AC$4))))</f>
        <v>DS1404120-E5</v>
      </c>
      <c r="F4" s="115">
        <f>IF($C4=$AB$3,$AD$3,IF($C4=$AB$4,$AD$4,IF($C4=$AB$5,$AD$5,IF($C4=FALSE,$AD$4))))</f>
        <v>90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133" t="s">
        <v>103</v>
      </c>
      <c r="AC4" s="133" t="s">
        <v>105</v>
      </c>
      <c r="AD4" s="85">
        <v>100.6</v>
      </c>
      <c r="AE4" s="84"/>
      <c r="AF4" s="84"/>
      <c r="AG4" s="129"/>
      <c r="AH4" s="129"/>
      <c r="AI4" s="129"/>
      <c r="AJ4" s="129"/>
      <c r="AK4" s="129"/>
      <c r="AL4" s="129"/>
      <c r="AM4" s="129"/>
      <c r="AN4" s="16"/>
      <c r="AO4" s="16"/>
    </row>
    <row r="5" spans="1:41" ht="15.75" thickBot="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133" t="s">
        <v>104</v>
      </c>
      <c r="AC5" s="133" t="s">
        <v>102</v>
      </c>
      <c r="AD5" s="85">
        <v>90</v>
      </c>
      <c r="AE5" s="84"/>
      <c r="AF5" s="84"/>
      <c r="AG5" s="129"/>
      <c r="AH5" s="129"/>
      <c r="AI5" s="129"/>
      <c r="AJ5" s="129"/>
      <c r="AK5" s="129"/>
      <c r="AL5" s="129"/>
      <c r="AM5" s="129"/>
      <c r="AN5" s="16"/>
      <c r="AO5" s="16"/>
    </row>
    <row r="6" spans="1:41" ht="19.5" thickBot="1">
      <c r="A6" s="54"/>
      <c r="B6" s="3" t="s">
        <v>1</v>
      </c>
      <c r="C6" s="3" t="s">
        <v>11</v>
      </c>
      <c r="D6" s="11"/>
      <c r="E6" s="4" t="s">
        <v>2</v>
      </c>
      <c r="F6" s="5" t="s">
        <v>3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133"/>
      <c r="AC6" s="133"/>
      <c r="AD6" s="84"/>
      <c r="AE6" s="84"/>
      <c r="AF6" s="84"/>
      <c r="AG6" s="129"/>
      <c r="AH6" s="129"/>
      <c r="AI6" s="129"/>
      <c r="AJ6" s="129"/>
      <c r="AK6" s="129"/>
      <c r="AL6" s="129"/>
      <c r="AM6" s="129"/>
      <c r="AN6" s="16"/>
      <c r="AO6" s="16"/>
    </row>
    <row r="7" spans="1:41" ht="18.75">
      <c r="A7" s="54"/>
      <c r="B7" s="8">
        <v>1</v>
      </c>
      <c r="C7" s="101" t="s">
        <v>106</v>
      </c>
      <c r="D7" s="99"/>
      <c r="E7" s="40" t="str">
        <f>IF($C7=$AB$8,$AC$8,IF($C7=$AB$9,$AC$9,IF(C7=$AB$10,$AC$10,IF($C7=$AB$11,$AC$11,IF($C7=$AB$12,$AC$12,IF($C7=$AB$13,$AC$13))))))</f>
        <v>DS1404097-E6</v>
      </c>
      <c r="F7" s="96">
        <f>IF($C7=$AB$8,$AD$8,IF($C7=$AB$9,$AD$9,IF($C7=$AB$10,$AD$10,IF($C7=$AB$11,$AD$11,IF($C7=$AB$12,$AD$12,IF($C7=$AB$13,$AD$13))))))</f>
        <v>257.89999999999998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132" t="s">
        <v>50</v>
      </c>
      <c r="AC7" s="132" t="s">
        <v>41</v>
      </c>
      <c r="AD7" s="84" t="s">
        <v>42</v>
      </c>
      <c r="AE7" s="84" t="s">
        <v>113</v>
      </c>
      <c r="AF7" s="84" t="s">
        <v>112</v>
      </c>
      <c r="AG7" s="129"/>
      <c r="AH7" s="129"/>
      <c r="AI7" s="129"/>
      <c r="AJ7" s="129"/>
      <c r="AK7" s="129"/>
      <c r="AL7" s="129"/>
      <c r="AM7" s="129"/>
      <c r="AN7" s="16"/>
      <c r="AO7" s="16"/>
    </row>
    <row r="8" spans="1:41" ht="19.5" thickBot="1">
      <c r="A8" s="54"/>
      <c r="B8" s="9">
        <v>2</v>
      </c>
      <c r="C8" s="103" t="s">
        <v>110</v>
      </c>
      <c r="D8" s="125"/>
      <c r="E8" s="41" t="str">
        <f t="shared" ref="E8" si="0">IF($C8=$AB$8,$AC$8,IF($C8=$AB$9,$AC$9,IF(C8=$AB$10,$AC$10,IF($C8=$AB$11,$AC$11,IF($C8=$AB$12,$AC$12,IF($C8=$AB$13,$AC$13))))))</f>
        <v>DS1404102-E6</v>
      </c>
      <c r="F8" s="98">
        <f t="shared" ref="F8" si="1">IF($C8=$AB$8,$AD$8,IF($C8=$AB$9,$AD$9,IF($C8=$AB$10,$AD$10,IF($C8=$AB$11,$AD$11,IF($C8=$AB$12,$AD$12,IF($C8=$AB$13,$AD$13))))))</f>
        <v>271.60000000000002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133" t="s">
        <v>38</v>
      </c>
      <c r="AC8" s="133" t="s">
        <v>34</v>
      </c>
      <c r="AD8" s="85" t="s">
        <v>64</v>
      </c>
      <c r="AE8" s="85" t="s">
        <v>64</v>
      </c>
      <c r="AF8" s="85" t="s">
        <v>64</v>
      </c>
      <c r="AG8" s="129"/>
      <c r="AH8" s="129"/>
      <c r="AI8" s="129"/>
      <c r="AJ8" s="129"/>
      <c r="AK8" s="129"/>
      <c r="AL8" s="129"/>
      <c r="AM8" s="129"/>
      <c r="AN8" s="16"/>
      <c r="AO8" s="16"/>
    </row>
    <row r="9" spans="1:41" ht="15.75" thickBot="1">
      <c r="A9" s="54"/>
      <c r="B9" s="54"/>
      <c r="C9" s="54"/>
      <c r="D9" s="54"/>
      <c r="E9" s="54"/>
      <c r="F9" s="54"/>
      <c r="G9" s="7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133" t="s">
        <v>134</v>
      </c>
      <c r="AC9" s="133" t="s">
        <v>107</v>
      </c>
      <c r="AD9" s="84">
        <v>271.60000000000002</v>
      </c>
      <c r="AE9" s="84"/>
      <c r="AF9" s="84"/>
      <c r="AG9" s="129"/>
      <c r="AH9" s="129"/>
      <c r="AI9" s="129"/>
      <c r="AJ9" s="129"/>
      <c r="AK9" s="129"/>
      <c r="AL9" s="129"/>
      <c r="AM9" s="129"/>
      <c r="AN9" s="16"/>
      <c r="AO9" s="16"/>
    </row>
    <row r="10" spans="1:41" ht="19.5" thickBot="1">
      <c r="A10" s="54"/>
      <c r="B10" s="3" t="s">
        <v>1</v>
      </c>
      <c r="C10" s="3" t="s">
        <v>131</v>
      </c>
      <c r="D10" s="11"/>
      <c r="E10" s="4" t="s">
        <v>2</v>
      </c>
      <c r="F10" s="5" t="s">
        <v>3</v>
      </c>
      <c r="G10" s="75"/>
      <c r="H10" s="62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133" t="s">
        <v>135</v>
      </c>
      <c r="AC10" s="133" t="s">
        <v>133</v>
      </c>
      <c r="AD10" s="84">
        <v>208.4</v>
      </c>
      <c r="AE10" s="84"/>
      <c r="AF10" s="84"/>
      <c r="AG10" s="129"/>
      <c r="AH10" s="129"/>
      <c r="AI10" s="129"/>
      <c r="AJ10" s="129"/>
      <c r="AK10" s="129"/>
      <c r="AL10" s="129"/>
      <c r="AM10" s="129"/>
      <c r="AN10" s="16"/>
      <c r="AO10" s="16"/>
    </row>
    <row r="11" spans="1:41" ht="19.5" thickBot="1">
      <c r="A11" s="54"/>
      <c r="B11" s="8" t="s">
        <v>54</v>
      </c>
      <c r="C11" s="101" t="s">
        <v>119</v>
      </c>
      <c r="D11" s="39"/>
      <c r="E11" s="40" t="str">
        <f>IF($C11=$AB$23,$AC$23,IF($C11=$AB$24,$AC$24,IF($C11=$AB$25,$AC$25,IF($C11=$AB$26,$AC$26,IF($C11=$AB$27,$AC$27,IF($C11=$AB$28,$AC$28,IF($C11=$AB$29,$AC$29,IF($C11=FALSE,$AC$23))))))))</f>
        <v>DS1405018-E5</v>
      </c>
      <c r="F11" s="77">
        <f>IF($C11=$AB$23,$AD$23,IF($C11=$AB$24,$AD$24,IF($C11=$AB$25,$AD$25,IF($C11=$AB$26,$AD$26,IF($C11=$AB$27,$AD$27,IF($C11=$AB$28,$AD$28,IF($C11=$AB$29,$AD$29,IF($C11=FALSE,$AD$23))))))))</f>
        <v>1372</v>
      </c>
      <c r="G11" s="75"/>
      <c r="H11" s="62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133" t="s">
        <v>106</v>
      </c>
      <c r="AC11" s="133" t="s">
        <v>108</v>
      </c>
      <c r="AD11" s="84">
        <v>257.89999999999998</v>
      </c>
      <c r="AE11" s="84"/>
      <c r="AF11" s="84"/>
      <c r="AG11" s="129"/>
      <c r="AH11" s="129"/>
      <c r="AI11" s="129"/>
      <c r="AJ11" s="129"/>
      <c r="AK11" s="129"/>
      <c r="AL11" s="129"/>
      <c r="AM11" s="129"/>
      <c r="AN11" s="16"/>
      <c r="AO11" s="16"/>
    </row>
    <row r="12" spans="1:41" ht="19.5" thickBot="1">
      <c r="A12" s="54"/>
      <c r="B12" s="9" t="s">
        <v>55</v>
      </c>
      <c r="C12" s="103" t="s">
        <v>118</v>
      </c>
      <c r="D12" s="126"/>
      <c r="E12" s="41" t="str">
        <f>IF($C12=$AB$23,$AC$23,IF($C12=$AB$24,$AC$24,IF($C12=$AB$25,$AC$25,IF($C12=$AB$26,$AC$26,IF($C12=$AB$27,$AC$27,IF($C12=$AB$28,$AC$28,IF($C12=$AB$29,$AC$29,IF($C12=FALSE,$AC$23))))))))</f>
        <v>DS1405018-E5</v>
      </c>
      <c r="F12" s="104">
        <f>IF($C12=$AB$23,$AD$23,IF($C12=$AB$24,$AD$24,IF($C12=$AB$25,$AD$25,IF($C12=$AB$26,$AD$26,IF($C12=$AB$27,$AD$27,IF($C12=$AB$28,$AD$28,IF($C12=$AB$29,$AD$29,IF($C12=FALSE,$AD$23))))))))</f>
        <v>1050</v>
      </c>
      <c r="G12" s="74"/>
      <c r="H12" s="62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133" t="s">
        <v>136</v>
      </c>
      <c r="AC12" s="133" t="s">
        <v>109</v>
      </c>
      <c r="AD12" s="84">
        <v>259.10000000000002</v>
      </c>
      <c r="AE12" s="84"/>
      <c r="AF12" s="84"/>
      <c r="AG12" s="129"/>
      <c r="AH12" s="129"/>
      <c r="AI12" s="129"/>
      <c r="AJ12" s="129"/>
      <c r="AK12" s="129"/>
      <c r="AL12" s="129"/>
      <c r="AM12" s="129"/>
      <c r="AN12" s="16"/>
      <c r="AO12" s="16"/>
    </row>
    <row r="13" spans="1:41" ht="19.5" thickBot="1">
      <c r="A13" s="54"/>
      <c r="B13" s="54"/>
      <c r="C13" s="54"/>
      <c r="D13" s="120"/>
      <c r="E13" s="123" t="s">
        <v>142</v>
      </c>
      <c r="F13" s="124">
        <f>SUM(F$11:F$12)</f>
        <v>2422</v>
      </c>
      <c r="G13" s="86"/>
      <c r="H13" s="62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133" t="s">
        <v>110</v>
      </c>
      <c r="AC13" s="133" t="s">
        <v>111</v>
      </c>
      <c r="AD13" s="84">
        <v>271.60000000000002</v>
      </c>
      <c r="AE13" s="84"/>
      <c r="AF13" s="84"/>
      <c r="AG13" s="129"/>
      <c r="AH13" s="129"/>
      <c r="AI13" s="129"/>
      <c r="AJ13" s="129"/>
      <c r="AK13" s="129"/>
      <c r="AL13" s="129"/>
      <c r="AM13" s="129"/>
      <c r="AN13" s="16"/>
      <c r="AO13" s="16"/>
    </row>
    <row r="14" spans="1:41" ht="15.75" thickBot="1">
      <c r="A14" s="54"/>
      <c r="B14" s="54"/>
      <c r="C14" s="54"/>
      <c r="D14" s="54"/>
      <c r="E14" s="118"/>
      <c r="F14" s="117"/>
      <c r="G14" s="119"/>
      <c r="H14" s="62"/>
      <c r="I14" s="62"/>
      <c r="J14" s="62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133"/>
      <c r="AC14" s="133"/>
      <c r="AD14" s="84"/>
      <c r="AE14" s="84"/>
      <c r="AF14" s="84"/>
      <c r="AG14" s="129"/>
      <c r="AH14" s="129"/>
      <c r="AI14" s="129"/>
      <c r="AJ14" s="129"/>
      <c r="AK14" s="129"/>
      <c r="AL14" s="129"/>
      <c r="AM14" s="129"/>
      <c r="AN14" s="16"/>
      <c r="AO14" s="16"/>
    </row>
    <row r="15" spans="1:41" ht="19.5" thickBot="1">
      <c r="A15" s="54"/>
      <c r="B15" s="3" t="s">
        <v>1</v>
      </c>
      <c r="C15" s="3" t="s">
        <v>132</v>
      </c>
      <c r="D15" s="11"/>
      <c r="E15" s="4" t="s">
        <v>2</v>
      </c>
      <c r="F15" s="5" t="s">
        <v>3</v>
      </c>
      <c r="G15" s="74"/>
      <c r="H15" s="62"/>
      <c r="I15" s="62"/>
      <c r="J15" s="62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132" t="s">
        <v>126</v>
      </c>
      <c r="AC15" s="132" t="s">
        <v>41</v>
      </c>
      <c r="AD15" s="84" t="s">
        <v>42</v>
      </c>
      <c r="AE15" s="84" t="s">
        <v>113</v>
      </c>
      <c r="AF15" s="84" t="s">
        <v>112</v>
      </c>
      <c r="AG15" s="129"/>
      <c r="AH15" s="129"/>
      <c r="AI15" s="129"/>
      <c r="AJ15" s="129"/>
      <c r="AK15" s="129"/>
      <c r="AL15" s="129"/>
      <c r="AM15" s="129"/>
      <c r="AN15" s="16"/>
      <c r="AO15" s="16"/>
    </row>
    <row r="16" spans="1:41" ht="18.75">
      <c r="A16" s="54"/>
      <c r="B16" s="8" t="s">
        <v>54</v>
      </c>
      <c r="C16" s="101" t="s">
        <v>88</v>
      </c>
      <c r="D16" s="100"/>
      <c r="E16" s="40" t="str">
        <f>IF($C16=$AB$30,$AC$30,IF($C16=$AB$31,$AC$31,IF($C16=$AB$32,$AC$32,IF($C16=$AB$33,$AC$33,IF($C16=FALSE,$AC$23)))))</f>
        <v>DS1405011-E5</v>
      </c>
      <c r="F16" s="77">
        <f>IF($C16=$AB$30,$AD$30,IF($C16=$AB$31,$AD$31,IF($C16=$AB$32,$AD$32,IF($C16=$AB$33,$AD$33,IF($C16=FALSE,$AD$30)))))</f>
        <v>1372</v>
      </c>
      <c r="G16" s="74"/>
      <c r="H16" s="62"/>
      <c r="I16" s="62"/>
      <c r="J16" s="62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133" t="s">
        <v>38</v>
      </c>
      <c r="AC16" s="133" t="s">
        <v>34</v>
      </c>
      <c r="AD16" s="85" t="s">
        <v>64</v>
      </c>
      <c r="AE16" s="85" t="s">
        <v>64</v>
      </c>
      <c r="AF16" s="85" t="s">
        <v>64</v>
      </c>
      <c r="AG16" s="129"/>
      <c r="AH16" s="129"/>
      <c r="AI16" s="129"/>
      <c r="AJ16" s="129"/>
      <c r="AK16" s="129"/>
      <c r="AL16" s="129"/>
      <c r="AM16" s="129"/>
      <c r="AN16" s="16"/>
      <c r="AO16" s="16"/>
    </row>
    <row r="17" spans="1:41" ht="19.5" thickBot="1">
      <c r="A17" s="54"/>
      <c r="B17" s="10" t="s">
        <v>55</v>
      </c>
      <c r="C17" s="103" t="s">
        <v>89</v>
      </c>
      <c r="D17" s="100"/>
      <c r="E17" s="49" t="str">
        <f>IF($C17=$AB$30,$AC$30,IF($C17=$AB$31,$AC$31,IF($C17=$AB$32,$AC$32,IF($C17=$AB$33,$AC$33,IF($C17=FALSE,$AC$23)))))</f>
        <v>DS1405017-E5</v>
      </c>
      <c r="F17" s="93">
        <f>IF($C17=$AB$30,$AD$30,IF($C17=$AB$31,$AD$31,IF($C17=$AB$32,$AD$32,IF($C17=$AB$33,$AD$33,IF($C17=FALSE,$AD$30)))))</f>
        <v>1372</v>
      </c>
      <c r="G17" s="74"/>
      <c r="H17" s="62"/>
      <c r="I17" s="62"/>
      <c r="J17" s="62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133" t="s">
        <v>127</v>
      </c>
      <c r="AC17" s="133" t="s">
        <v>130</v>
      </c>
      <c r="AD17" s="84">
        <v>50</v>
      </c>
      <c r="AE17" s="84"/>
      <c r="AF17" s="84"/>
      <c r="AG17" s="129"/>
      <c r="AH17" s="129"/>
      <c r="AI17" s="129"/>
      <c r="AJ17" s="129"/>
      <c r="AK17" s="129"/>
      <c r="AL17" s="129"/>
      <c r="AM17" s="129"/>
      <c r="AN17" s="16"/>
      <c r="AO17" s="16"/>
    </row>
    <row r="18" spans="1:41" ht="19.5" thickBot="1">
      <c r="A18" s="54"/>
      <c r="B18" s="54"/>
      <c r="C18" s="54"/>
      <c r="D18" s="120"/>
      <c r="E18" s="105" t="s">
        <v>142</v>
      </c>
      <c r="F18" s="106">
        <f>SUM(F$16:F$17)</f>
        <v>2744</v>
      </c>
      <c r="G18" s="86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133" t="s">
        <v>128</v>
      </c>
      <c r="AC18" s="133" t="s">
        <v>129</v>
      </c>
      <c r="AD18" s="84">
        <v>100</v>
      </c>
      <c r="AE18" s="84"/>
      <c r="AF18" s="84"/>
      <c r="AG18" s="129"/>
      <c r="AH18" s="129">
        <f>IF(AH19=0,0,IF(AH19=690,690,IF(AI19=690,690,IF(AH19=1050,1050,IF(AI19=1050,1050,IF(AH19=1372,1372,0))))))</f>
        <v>1050</v>
      </c>
      <c r="AI18" s="129">
        <f>IF(AI19=0,0,IF(AH19=690,690,IF(AI19=690,690,IF(AH19=1050,1050,IF(AI19=1050,1050,IF(AI19=1372,1372,0))))))</f>
        <v>1050</v>
      </c>
      <c r="AJ18" s="129" t="s">
        <v>148</v>
      </c>
      <c r="AK18" s="129"/>
      <c r="AL18" s="129"/>
      <c r="AM18" s="129">
        <f>IF((SUM(AH20:AI20))=3,(SUM(AH18:AI18)/3*2),IF((SUM(AH20:AI20))=2,(SUM(AH18:AI18))/2,0))</f>
        <v>1050</v>
      </c>
      <c r="AN18" s="16"/>
      <c r="AO18" s="16"/>
    </row>
    <row r="19" spans="1:41" ht="15.75" thickBot="1">
      <c r="A19" s="54"/>
      <c r="B19" s="54"/>
      <c r="C19" s="65"/>
      <c r="D19" s="80"/>
      <c r="E19" s="80"/>
      <c r="F19" s="80"/>
      <c r="G19" s="74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133"/>
      <c r="AC19" s="133"/>
      <c r="AD19" s="84"/>
      <c r="AE19" s="84"/>
      <c r="AF19" s="84"/>
      <c r="AG19" s="129"/>
      <c r="AH19" s="129">
        <f>IF(AH24&gt;0,(AH24*690),IF(AH25&gt;0,(AH25*690),IF(AH26&gt;0,(AH26*1050),IF(AH27&gt;0,(AH27*1372),IF(AH28&gt;0,(AH28*1050),IF(AH29&gt;0,(AH29*1372),0))))))</f>
        <v>1372</v>
      </c>
      <c r="AI19" s="129">
        <f>IF(AI24&gt;0,(AI24*690),IF(AI25&gt;0,(AI25*690),IF(AI26&gt;0,(AI26*1050),IF(AI27&gt;0,(AI27*1372),IF(AI28&gt;0,(AI28*1050),IF(AI29&gt;0,(AI29*1372),0))))))</f>
        <v>1050</v>
      </c>
      <c r="AJ19" s="129" t="s">
        <v>139</v>
      </c>
      <c r="AK19" s="129"/>
      <c r="AL19" s="129"/>
      <c r="AM19" s="129"/>
      <c r="AN19" s="16"/>
      <c r="AO19" s="16"/>
    </row>
    <row r="20" spans="1:41" ht="32.25" thickBot="1">
      <c r="A20" s="54"/>
      <c r="B20" s="54"/>
      <c r="C20" s="54"/>
      <c r="D20" s="54"/>
      <c r="E20" s="76" t="s">
        <v>65</v>
      </c>
      <c r="F20" s="94" t="s">
        <v>66</v>
      </c>
      <c r="G20" s="74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132" t="s">
        <v>151</v>
      </c>
      <c r="AC20" s="132" t="s">
        <v>41</v>
      </c>
      <c r="AD20" s="84" t="s">
        <v>42</v>
      </c>
      <c r="AE20" s="84" t="s">
        <v>113</v>
      </c>
      <c r="AF20" s="84" t="s">
        <v>112</v>
      </c>
      <c r="AG20" s="129"/>
      <c r="AH20" s="129">
        <f t="shared" ref="AH20:AI20" si="2">SUM(AH24:AH29)</f>
        <v>1</v>
      </c>
      <c r="AI20" s="129">
        <f t="shared" si="2"/>
        <v>1</v>
      </c>
      <c r="AJ20" s="129" t="s">
        <v>140</v>
      </c>
      <c r="AK20" s="129"/>
      <c r="AL20" s="129"/>
      <c r="AM20" s="129"/>
      <c r="AN20" s="16"/>
      <c r="AO20" s="16"/>
    </row>
    <row r="21" spans="1:41" ht="21.75" thickBot="1">
      <c r="A21" s="54"/>
      <c r="B21" s="6"/>
      <c r="C21" s="79" t="s">
        <v>144</v>
      </c>
      <c r="D21" s="7"/>
      <c r="E21" s="107">
        <f>SUM(AH$18:AI$18)</f>
        <v>2100</v>
      </c>
      <c r="F21" s="33">
        <f>AM18</f>
        <v>1050</v>
      </c>
      <c r="G21" s="7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132"/>
      <c r="AC21" s="132"/>
      <c r="AD21" s="84"/>
      <c r="AE21" s="84"/>
      <c r="AF21" s="84"/>
      <c r="AG21" s="129"/>
      <c r="AH21" s="129"/>
      <c r="AI21" s="129"/>
      <c r="AJ21" s="129"/>
      <c r="AK21" s="129"/>
      <c r="AL21" s="129"/>
      <c r="AM21" s="129"/>
      <c r="AN21" s="16"/>
      <c r="AO21" s="16"/>
    </row>
    <row r="22" spans="1:41" ht="21.75" thickBot="1">
      <c r="A22" s="54"/>
      <c r="B22" s="6"/>
      <c r="C22" s="79" t="s">
        <v>52</v>
      </c>
      <c r="D22" s="7"/>
      <c r="E22" s="110">
        <f>SUM(F7:F8)+SUM(F4:F4)</f>
        <v>619.5</v>
      </c>
      <c r="F22" s="111">
        <f>E22</f>
        <v>619.5</v>
      </c>
      <c r="G22" s="7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132"/>
      <c r="AC22" s="132"/>
      <c r="AD22" s="84"/>
      <c r="AE22" s="84"/>
      <c r="AF22" s="84"/>
      <c r="AG22" s="129"/>
      <c r="AH22" s="129"/>
      <c r="AI22" s="129"/>
      <c r="AJ22" s="129"/>
      <c r="AK22" s="129"/>
      <c r="AL22" s="129"/>
      <c r="AM22" s="129"/>
      <c r="AN22" s="16"/>
      <c r="AO22" s="16"/>
    </row>
    <row r="23" spans="1:41" ht="21.75" thickBot="1">
      <c r="A23" s="54"/>
      <c r="B23" s="6"/>
      <c r="C23" s="79" t="s">
        <v>63</v>
      </c>
      <c r="D23" s="7"/>
      <c r="E23" s="112">
        <f>E21-$E22</f>
        <v>1480.5</v>
      </c>
      <c r="F23" s="113">
        <f>F21-$E22</f>
        <v>430.5</v>
      </c>
      <c r="G23" s="7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133" t="s">
        <v>38</v>
      </c>
      <c r="AC23" s="133" t="s">
        <v>34</v>
      </c>
      <c r="AD23" s="85" t="s">
        <v>64</v>
      </c>
      <c r="AE23" s="85" t="s">
        <v>64</v>
      </c>
      <c r="AF23" s="85" t="s">
        <v>64</v>
      </c>
      <c r="AG23" s="129"/>
      <c r="AH23" s="130" t="s">
        <v>54</v>
      </c>
      <c r="AI23" s="130" t="s">
        <v>55</v>
      </c>
      <c r="AJ23" s="21" t="s">
        <v>137</v>
      </c>
      <c r="AK23" s="129" t="s">
        <v>138</v>
      </c>
      <c r="AL23" s="129" t="s">
        <v>3</v>
      </c>
      <c r="AM23" s="129"/>
      <c r="AN23" s="16"/>
      <c r="AO23" s="16"/>
    </row>
    <row r="24" spans="1:41" ht="19.5" thickBot="1">
      <c r="A24" s="54"/>
      <c r="B24" s="60"/>
      <c r="C24" s="81"/>
      <c r="D24" s="82"/>
      <c r="E24" s="117"/>
      <c r="F24" s="117"/>
      <c r="G24" s="7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133" t="s">
        <v>114</v>
      </c>
      <c r="AC24" s="133" t="s">
        <v>120</v>
      </c>
      <c r="AD24" s="84">
        <v>690</v>
      </c>
      <c r="AE24" s="84"/>
      <c r="AF24" s="84"/>
      <c r="AG24" s="129"/>
      <c r="AH24" s="129">
        <f>IF($C$11=AB24,1,0)</f>
        <v>0</v>
      </c>
      <c r="AI24" s="129">
        <f>IF($C$12=AB24,1,0)</f>
        <v>0</v>
      </c>
      <c r="AJ24" s="129">
        <f>SUM(AH24:AI24)+SUM(AH25:AI25)</f>
        <v>0</v>
      </c>
      <c r="AK24" s="129">
        <f>IF(AJ24&gt;0,1,0)</f>
        <v>0</v>
      </c>
      <c r="AL24" s="129">
        <v>690</v>
      </c>
      <c r="AM24" s="129"/>
      <c r="AN24" s="16"/>
      <c r="AO24" s="16"/>
    </row>
    <row r="25" spans="1:41" ht="32.25" thickBot="1">
      <c r="A25" s="54"/>
      <c r="B25" s="54"/>
      <c r="C25" s="54"/>
      <c r="D25" s="54"/>
      <c r="E25" s="76" t="s">
        <v>65</v>
      </c>
      <c r="F25" s="94" t="s">
        <v>66</v>
      </c>
      <c r="G25" s="117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133" t="s">
        <v>115</v>
      </c>
      <c r="AC25" s="133" t="s">
        <v>120</v>
      </c>
      <c r="AD25" s="84">
        <v>690</v>
      </c>
      <c r="AE25" s="84"/>
      <c r="AF25" s="84"/>
      <c r="AG25" s="129"/>
      <c r="AH25" s="129">
        <f t="shared" ref="AH25:AH29" si="3">IF($C$11=AB25,1,0)</f>
        <v>0</v>
      </c>
      <c r="AI25" s="129">
        <f t="shared" ref="AI25:AI29" si="4">IF($C$12=AB25,1,0)</f>
        <v>0</v>
      </c>
      <c r="AJ25" s="129"/>
      <c r="AK25" s="129"/>
      <c r="AL25" s="129"/>
      <c r="AM25" s="129"/>
      <c r="AN25" s="16"/>
      <c r="AO25" s="16"/>
    </row>
    <row r="26" spans="1:41" ht="21.75" thickBot="1">
      <c r="A26" s="54"/>
      <c r="B26" s="6"/>
      <c r="C26" s="79" t="s">
        <v>143</v>
      </c>
      <c r="D26" s="7"/>
      <c r="E26" s="107">
        <f>SUM(AH$37:AI$37)</f>
        <v>2744</v>
      </c>
      <c r="F26" s="33">
        <f>AM37</f>
        <v>1372</v>
      </c>
      <c r="G26" s="7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133" t="s">
        <v>116</v>
      </c>
      <c r="AC26" s="133" t="s">
        <v>122</v>
      </c>
      <c r="AD26" s="84">
        <v>1050</v>
      </c>
      <c r="AE26" s="20"/>
      <c r="AF26" s="20"/>
      <c r="AG26" s="129"/>
      <c r="AH26" s="129">
        <f t="shared" si="3"/>
        <v>0</v>
      </c>
      <c r="AI26" s="129">
        <f t="shared" si="4"/>
        <v>0</v>
      </c>
      <c r="AJ26" s="129">
        <f>SUM(AH26:AI26)+SUM(AH28:AI28)</f>
        <v>1</v>
      </c>
      <c r="AK26" s="129">
        <f t="shared" ref="AK26:AK27" si="5">IF(AJ26&gt;0,1,0)</f>
        <v>1</v>
      </c>
      <c r="AL26" s="129">
        <v>1050</v>
      </c>
      <c r="AM26" s="129"/>
      <c r="AN26" s="16"/>
      <c r="AO26" s="16"/>
    </row>
    <row r="27" spans="1:41" ht="21.75" thickBot="1">
      <c r="A27" s="54"/>
      <c r="B27" s="6"/>
      <c r="C27" s="79" t="s">
        <v>52</v>
      </c>
      <c r="D27" s="7"/>
      <c r="E27" s="110">
        <f>SUM(F7:F8)+SUM(F4:F4)</f>
        <v>619.5</v>
      </c>
      <c r="F27" s="111">
        <f>E27</f>
        <v>619.5</v>
      </c>
      <c r="G27" s="7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133" t="s">
        <v>117</v>
      </c>
      <c r="AC27" s="133" t="s">
        <v>122</v>
      </c>
      <c r="AD27" s="84">
        <v>1372</v>
      </c>
      <c r="AE27" s="129"/>
      <c r="AF27" s="129"/>
      <c r="AG27" s="129"/>
      <c r="AH27" s="129">
        <f t="shared" si="3"/>
        <v>0</v>
      </c>
      <c r="AI27" s="129">
        <f t="shared" si="4"/>
        <v>0</v>
      </c>
      <c r="AJ27" s="129">
        <f>SUM(AH27:AI27)+SUM(AH29:AI29)</f>
        <v>1</v>
      </c>
      <c r="AK27" s="129">
        <f t="shared" si="5"/>
        <v>1</v>
      </c>
      <c r="AL27" s="129">
        <v>1372</v>
      </c>
      <c r="AM27" s="129"/>
      <c r="AN27" s="16"/>
      <c r="AO27" s="16"/>
    </row>
    <row r="28" spans="1:41" ht="21.75" thickBot="1">
      <c r="A28" s="54"/>
      <c r="B28" s="6"/>
      <c r="C28" s="79" t="s">
        <v>63</v>
      </c>
      <c r="D28" s="7"/>
      <c r="E28" s="112">
        <f>E26-$E27</f>
        <v>2124.5</v>
      </c>
      <c r="F28" s="113">
        <f>F26-$E27</f>
        <v>752.5</v>
      </c>
      <c r="G28" s="7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133" t="s">
        <v>118</v>
      </c>
      <c r="AC28" s="133" t="s">
        <v>123</v>
      </c>
      <c r="AD28" s="84">
        <v>1050</v>
      </c>
      <c r="AE28" s="129"/>
      <c r="AF28" s="129"/>
      <c r="AG28" s="129"/>
      <c r="AH28" s="129">
        <f t="shared" si="3"/>
        <v>0</v>
      </c>
      <c r="AI28" s="129">
        <f t="shared" si="4"/>
        <v>1</v>
      </c>
      <c r="AJ28" s="129"/>
      <c r="AK28" s="129"/>
      <c r="AL28" s="129"/>
      <c r="AM28" s="129"/>
      <c r="AN28" s="16"/>
      <c r="AO28" s="16"/>
    </row>
    <row r="29" spans="1:41">
      <c r="A29" s="54"/>
      <c r="B29" s="54"/>
      <c r="C29" s="54"/>
      <c r="D29" s="54"/>
      <c r="E29" s="54"/>
      <c r="F29" s="54"/>
      <c r="G29" s="75"/>
      <c r="H29" s="63"/>
      <c r="I29" s="62"/>
      <c r="J29" s="62"/>
      <c r="K29" s="62"/>
      <c r="L29" s="62"/>
      <c r="M29" s="62"/>
      <c r="N29" s="62"/>
      <c r="O29" s="62"/>
      <c r="P29" s="62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133" t="s">
        <v>119</v>
      </c>
      <c r="AC29" s="133" t="s">
        <v>123</v>
      </c>
      <c r="AD29" s="84">
        <v>1372</v>
      </c>
      <c r="AE29" s="129"/>
      <c r="AF29" s="129"/>
      <c r="AG29" s="129"/>
      <c r="AH29" s="129">
        <f t="shared" si="3"/>
        <v>1</v>
      </c>
      <c r="AI29" s="129">
        <f t="shared" si="4"/>
        <v>0</v>
      </c>
      <c r="AJ29" s="129"/>
      <c r="AK29" s="129"/>
      <c r="AL29" s="129"/>
      <c r="AM29" s="129"/>
      <c r="AN29" s="16"/>
      <c r="AO29" s="16"/>
    </row>
    <row r="30" spans="1:41">
      <c r="A30" s="54"/>
      <c r="B30" s="54"/>
      <c r="C30" s="54"/>
      <c r="D30" s="54"/>
      <c r="E30" s="54"/>
      <c r="F30" s="54"/>
      <c r="G30" s="54"/>
      <c r="H30" s="54"/>
      <c r="I30" s="62"/>
      <c r="J30" s="62"/>
      <c r="K30" s="62"/>
      <c r="L30" s="62"/>
      <c r="M30" s="62"/>
      <c r="N30" s="62"/>
      <c r="O30" s="62"/>
      <c r="P30" s="62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133" t="s">
        <v>38</v>
      </c>
      <c r="AC30" s="133" t="s">
        <v>34</v>
      </c>
      <c r="AD30" s="85" t="s">
        <v>64</v>
      </c>
      <c r="AE30" s="85" t="s">
        <v>64</v>
      </c>
      <c r="AF30" s="85" t="s">
        <v>64</v>
      </c>
      <c r="AG30" s="129"/>
      <c r="AH30" s="130" t="s">
        <v>54</v>
      </c>
      <c r="AI30" s="130" t="s">
        <v>55</v>
      </c>
      <c r="AJ30" s="129"/>
      <c r="AK30" s="129"/>
      <c r="AL30" s="129"/>
      <c r="AM30" s="129"/>
      <c r="AN30" s="16"/>
      <c r="AO30" s="16"/>
    </row>
    <row r="31" spans="1:41">
      <c r="A31" s="54"/>
      <c r="B31" s="54"/>
      <c r="C31" s="54"/>
      <c r="D31" s="54"/>
      <c r="E31" s="54"/>
      <c r="F31" s="54"/>
      <c r="G31" s="54"/>
      <c r="H31" s="54"/>
      <c r="I31" s="62"/>
      <c r="J31" s="62"/>
      <c r="K31" s="62"/>
      <c r="L31" s="62"/>
      <c r="M31" s="62"/>
      <c r="N31" s="62"/>
      <c r="O31" s="62"/>
      <c r="P31" s="62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133" t="s">
        <v>87</v>
      </c>
      <c r="AC31" s="133" t="s">
        <v>121</v>
      </c>
      <c r="AD31" s="84">
        <v>760</v>
      </c>
      <c r="AE31" s="84"/>
      <c r="AF31" s="84"/>
      <c r="AG31" s="129"/>
      <c r="AH31" s="129">
        <f>IF($C$16=AB31,1,0)</f>
        <v>0</v>
      </c>
      <c r="AI31" s="129">
        <f>IF($C$17=AB31,1,0)</f>
        <v>0</v>
      </c>
      <c r="AJ31" s="129" t="s">
        <v>145</v>
      </c>
      <c r="AK31" s="129"/>
      <c r="AL31" s="129"/>
      <c r="AM31" s="129"/>
      <c r="AN31" s="16"/>
      <c r="AO31" s="16"/>
    </row>
    <row r="32" spans="1:41">
      <c r="A32" s="54"/>
      <c r="B32" s="54"/>
      <c r="C32" s="54"/>
      <c r="D32" s="54"/>
      <c r="E32" s="54"/>
      <c r="F32" s="54"/>
      <c r="G32" s="54"/>
      <c r="H32" s="54"/>
      <c r="I32" s="62"/>
      <c r="J32" s="62"/>
      <c r="K32" s="62"/>
      <c r="L32" s="62"/>
      <c r="M32" s="62"/>
      <c r="N32" s="62"/>
      <c r="O32" s="62"/>
      <c r="P32" s="62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133" t="s">
        <v>88</v>
      </c>
      <c r="AC32" s="133" t="s">
        <v>124</v>
      </c>
      <c r="AD32" s="84">
        <v>1372</v>
      </c>
      <c r="AE32" s="129"/>
      <c r="AF32" s="129"/>
      <c r="AG32" s="129"/>
      <c r="AH32" s="129">
        <f t="shared" ref="AH32:AH33" si="6">IF($C$16=AB32,1,0)</f>
        <v>1</v>
      </c>
      <c r="AI32" s="129">
        <f t="shared" ref="AI32:AI33" si="7">IF($C$17=AB32,1,0)</f>
        <v>0</v>
      </c>
      <c r="AJ32" s="129" t="s">
        <v>145</v>
      </c>
      <c r="AK32" s="129"/>
      <c r="AL32" s="129"/>
      <c r="AM32" s="129"/>
      <c r="AN32" s="16"/>
      <c r="AO32" s="16"/>
    </row>
    <row r="33" spans="1:41">
      <c r="A33" s="54"/>
      <c r="B33" s="54"/>
      <c r="C33" s="54"/>
      <c r="D33" s="54"/>
      <c r="E33" s="54"/>
      <c r="F33" s="54"/>
      <c r="G33" s="54"/>
      <c r="H33" s="54"/>
      <c r="I33" s="63"/>
      <c r="J33" s="63"/>
      <c r="K33" s="62"/>
      <c r="L33" s="62"/>
      <c r="M33" s="62"/>
      <c r="N33" s="62"/>
      <c r="O33" s="62"/>
      <c r="P33" s="62"/>
      <c r="Q33" s="62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133" t="s">
        <v>89</v>
      </c>
      <c r="AC33" s="133" t="s">
        <v>125</v>
      </c>
      <c r="AD33" s="84">
        <v>1372</v>
      </c>
      <c r="AE33" s="129"/>
      <c r="AF33" s="129"/>
      <c r="AG33" s="129"/>
      <c r="AH33" s="129">
        <f t="shared" si="6"/>
        <v>0</v>
      </c>
      <c r="AI33" s="129">
        <f t="shared" si="7"/>
        <v>1</v>
      </c>
      <c r="AJ33" s="129" t="s">
        <v>147</v>
      </c>
      <c r="AK33" s="129"/>
      <c r="AL33" s="129"/>
      <c r="AM33" s="129"/>
      <c r="AN33" s="16"/>
      <c r="AO33" s="16"/>
    </row>
    <row r="34" spans="1:41">
      <c r="A34" s="54"/>
      <c r="B34" s="54"/>
      <c r="C34" s="54"/>
      <c r="D34" s="54"/>
      <c r="E34" s="54"/>
      <c r="F34" s="54"/>
      <c r="G34" s="54"/>
      <c r="H34" s="54"/>
      <c r="I34" s="63"/>
      <c r="J34" s="63"/>
      <c r="K34" s="62"/>
      <c r="L34" s="62"/>
      <c r="M34" s="62"/>
      <c r="N34" s="62"/>
      <c r="O34" s="62"/>
      <c r="P34" s="62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134"/>
      <c r="AC34" s="134"/>
      <c r="AD34" s="129"/>
      <c r="AE34" s="129"/>
      <c r="AF34" s="129"/>
      <c r="AG34" s="129"/>
      <c r="AH34" s="129">
        <f>SUM(AH31:AH33)</f>
        <v>1</v>
      </c>
      <c r="AI34" s="129">
        <f t="shared" ref="AI34" si="8">SUM(AI31:AI33)</f>
        <v>1</v>
      </c>
      <c r="AJ34" s="129" t="s">
        <v>140</v>
      </c>
      <c r="AK34" s="129"/>
      <c r="AL34" s="129"/>
      <c r="AM34" s="129"/>
      <c r="AN34" s="16"/>
      <c r="AO34" s="16"/>
    </row>
    <row r="35" spans="1:41">
      <c r="A35" s="54"/>
      <c r="B35" s="54"/>
      <c r="C35" s="54"/>
      <c r="D35" s="54"/>
      <c r="E35" s="54"/>
      <c r="F35" s="54"/>
      <c r="G35" s="54"/>
      <c r="H35" s="54"/>
      <c r="I35" s="63"/>
      <c r="J35" s="63"/>
      <c r="K35" s="62"/>
      <c r="L35" s="62"/>
      <c r="M35" s="62"/>
      <c r="N35" s="62"/>
      <c r="O35" s="62"/>
      <c r="P35" s="62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134"/>
      <c r="AC35" s="134"/>
      <c r="AD35" s="129"/>
      <c r="AE35" s="129"/>
      <c r="AF35" s="129"/>
      <c r="AG35" s="129"/>
      <c r="AH35" s="129">
        <f>IF($C16=AB33,1,0)</f>
        <v>0</v>
      </c>
      <c r="AI35" s="129">
        <f>IF($C17=AB33,1,0)</f>
        <v>1</v>
      </c>
      <c r="AJ35" s="129" t="s">
        <v>146</v>
      </c>
      <c r="AK35" s="129"/>
      <c r="AL35" s="129"/>
      <c r="AM35" s="129"/>
      <c r="AN35" s="16"/>
      <c r="AO35" s="16"/>
    </row>
    <row r="36" spans="1:41">
      <c r="A36" s="54"/>
      <c r="B36" s="54"/>
      <c r="C36" s="54"/>
      <c r="D36" s="54"/>
      <c r="E36" s="54"/>
      <c r="F36" s="54"/>
      <c r="G36" s="54"/>
      <c r="H36" s="54"/>
      <c r="I36" s="63"/>
      <c r="J36" s="63"/>
      <c r="K36" s="62"/>
      <c r="L36" s="62"/>
      <c r="M36" s="62"/>
      <c r="N36" s="62"/>
      <c r="O36" s="62"/>
      <c r="P36" s="62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134"/>
      <c r="AC36" s="134"/>
      <c r="AD36" s="129"/>
      <c r="AE36" s="129"/>
      <c r="AF36" s="129"/>
      <c r="AG36" s="129"/>
      <c r="AH36" s="129">
        <f>IF(AH31=1,760,IF(AH32=1,1372,IF(AH33=1,1372,0)))</f>
        <v>1372</v>
      </c>
      <c r="AI36" s="129">
        <f>IF(AI31=1,760,IF(AI32=1,1372,IF(AI33=1,1372,0)))</f>
        <v>1372</v>
      </c>
      <c r="AJ36" s="129" t="s">
        <v>139</v>
      </c>
      <c r="AK36" s="129"/>
      <c r="AL36" s="129"/>
      <c r="AM36" s="129"/>
      <c r="AN36" s="16"/>
      <c r="AO36" s="16"/>
    </row>
    <row r="37" spans="1:41">
      <c r="A37" s="54"/>
      <c r="B37" s="54"/>
      <c r="C37" s="54"/>
      <c r="D37" s="54"/>
      <c r="E37" s="54"/>
      <c r="F37" s="54"/>
      <c r="G37" s="54"/>
      <c r="H37" s="54"/>
      <c r="I37" s="63"/>
      <c r="J37" s="63"/>
      <c r="K37" s="63"/>
      <c r="L37" s="62"/>
      <c r="M37" s="62"/>
      <c r="N37" s="62"/>
      <c r="O37" s="62"/>
      <c r="P37" s="62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134"/>
      <c r="AC37" s="134"/>
      <c r="AD37" s="129"/>
      <c r="AE37" s="129"/>
      <c r="AF37" s="129"/>
      <c r="AG37" s="129"/>
      <c r="AH37" s="129">
        <f>IF($AH36=0,0,IF($AH36=760,760,IF($AI36=760,760,IF($AH36=1372,1372,0))))</f>
        <v>1372</v>
      </c>
      <c r="AI37" s="129">
        <f>IF($AI36=0,0,IF($AH36=760,760,IF($AI36=760,760,IF($AI36=1372,1372,0))))</f>
        <v>1372</v>
      </c>
      <c r="AJ37" s="129" t="s">
        <v>141</v>
      </c>
      <c r="AK37" s="129"/>
      <c r="AL37" s="129"/>
      <c r="AM37" s="129">
        <f>IF((SUM(AH34:AI34))=3,(SUM(AH37:AI37)/3*2),IF((SUM(AH34:AI34))=2,(SUM(AH37:AI37))/2,0))</f>
        <v>1372</v>
      </c>
      <c r="AN37" s="16"/>
      <c r="AO37" s="16"/>
    </row>
    <row r="38" spans="1:41">
      <c r="A38" s="54"/>
      <c r="B38" s="54"/>
      <c r="C38" s="54"/>
      <c r="D38" s="54"/>
      <c r="E38" s="54"/>
      <c r="F38" s="54"/>
      <c r="G38" s="54"/>
      <c r="H38" s="54"/>
      <c r="I38" s="65"/>
      <c r="J38" s="65"/>
      <c r="K38" s="63"/>
      <c r="L38" s="63"/>
      <c r="M38" s="62"/>
      <c r="N38" s="62"/>
      <c r="O38" s="62"/>
      <c r="P38" s="62"/>
      <c r="Q38" s="62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134"/>
      <c r="AC38" s="134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6"/>
      <c r="AO38" s="16"/>
    </row>
    <row r="39" spans="1:41">
      <c r="A39" s="54"/>
      <c r="B39" s="54"/>
      <c r="C39" s="54"/>
      <c r="D39" s="54"/>
      <c r="E39" s="54"/>
      <c r="F39" s="54"/>
      <c r="G39" s="54"/>
      <c r="H39" s="54"/>
      <c r="I39" s="69"/>
      <c r="J39" s="69"/>
      <c r="K39" s="63"/>
      <c r="L39" s="63"/>
      <c r="M39" s="62"/>
      <c r="N39" s="62"/>
      <c r="O39" s="62"/>
      <c r="P39" s="62"/>
      <c r="Q39" s="62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134"/>
      <c r="AC39" s="134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6"/>
      <c r="AO39" s="16"/>
    </row>
    <row r="40" spans="1:41">
      <c r="A40" s="54"/>
      <c r="B40" s="54"/>
      <c r="C40" s="54"/>
      <c r="D40" s="54"/>
      <c r="E40" s="54"/>
      <c r="F40" s="54"/>
      <c r="G40" s="54"/>
      <c r="H40" s="54"/>
      <c r="I40" s="65"/>
      <c r="J40" s="65"/>
      <c r="K40" s="63"/>
      <c r="L40" s="63"/>
      <c r="M40" s="62"/>
      <c r="N40" s="62"/>
      <c r="O40" s="62"/>
      <c r="P40" s="62"/>
      <c r="Q40" s="62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134"/>
      <c r="AC40" s="134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6"/>
      <c r="AO40" s="16"/>
    </row>
    <row r="41" spans="1:4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63"/>
      <c r="L41" s="63"/>
      <c r="M41" s="62"/>
      <c r="N41" s="62"/>
      <c r="O41" s="62"/>
      <c r="P41" s="62"/>
      <c r="Q41" s="62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134"/>
      <c r="AC41" s="134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6"/>
      <c r="AO41" s="16"/>
    </row>
    <row r="42" spans="1:4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65"/>
      <c r="L42" s="65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134"/>
      <c r="AC42" s="134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6"/>
      <c r="AO42" s="16"/>
    </row>
    <row r="43" spans="1:4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69"/>
      <c r="L43" s="69"/>
      <c r="M43" s="60"/>
      <c r="N43" s="60"/>
      <c r="O43" s="60"/>
      <c r="P43" s="60"/>
      <c r="Q43" s="60"/>
      <c r="R43" s="54"/>
      <c r="S43" s="54"/>
      <c r="T43" s="54"/>
      <c r="U43" s="54"/>
      <c r="V43" s="54"/>
      <c r="W43" s="54"/>
      <c r="X43" s="54"/>
      <c r="Y43" s="54"/>
      <c r="Z43" s="54"/>
      <c r="AA43" s="54"/>
    </row>
    <row r="44" spans="1:4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65"/>
      <c r="L44" s="65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</row>
    <row r="45" spans="1:4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</row>
    <row r="46" spans="1:4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</row>
    <row r="47" spans="1:4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</row>
    <row r="48" spans="1:4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</row>
    <row r="49" spans="1:2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</row>
    <row r="50" spans="1:2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</row>
    <row r="51" spans="1:2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</row>
    <row r="52" spans="1:2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</row>
    <row r="53" spans="1:2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</row>
    <row r="54" spans="1:2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</row>
    <row r="55" spans="1:2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</row>
    <row r="56" spans="1:2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</row>
    <row r="57" spans="1:2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</row>
    <row r="58" spans="1:2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</row>
    <row r="59" spans="1:2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</row>
    <row r="60" spans="1:2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</row>
    <row r="61" spans="1:2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</row>
    <row r="62" spans="1:2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</row>
    <row r="63" spans="1:2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</row>
    <row r="64" spans="1:2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</row>
    <row r="65" spans="1:2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</row>
    <row r="66" spans="1:2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</row>
    <row r="67" spans="1:2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</row>
    <row r="68" spans="1:2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</row>
    <row r="69" spans="1:2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</row>
    <row r="70" spans="1:2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</row>
    <row r="71" spans="1:2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</row>
    <row r="72" spans="1:2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</row>
    <row r="73" spans="1:2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</row>
    <row r="74" spans="1:2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</row>
    <row r="75" spans="1:2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</row>
    <row r="76" spans="1:2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</row>
    <row r="77" spans="1:2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</row>
    <row r="78" spans="1:2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</row>
    <row r="79" spans="1:2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</row>
    <row r="80" spans="1:2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</row>
    <row r="81" spans="1:2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</row>
    <row r="82" spans="1:2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</row>
    <row r="83" spans="1:2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</row>
    <row r="84" spans="1:2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</row>
    <row r="85" spans="1:2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</row>
    <row r="86" spans="1:2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</row>
    <row r="87" spans="1:2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</row>
    <row r="88" spans="1:2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</row>
    <row r="89" spans="1:2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</row>
    <row r="90" spans="1:2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</row>
    <row r="91" spans="1:2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</row>
    <row r="92" spans="1:2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</row>
    <row r="93" spans="1:2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</row>
    <row r="94" spans="1:2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</row>
    <row r="95" spans="1:2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</row>
    <row r="96" spans="1:2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</row>
    <row r="97" spans="1:2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</row>
    <row r="98" spans="1:2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</row>
    <row r="99" spans="1:2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</row>
  </sheetData>
  <sheetProtection password="80A1" sheet="1" objects="1" scenarios="1" selectLockedCells="1"/>
  <conditionalFormatting sqref="E23:F25 E28:F28 G25">
    <cfRule type="cellIs" dxfId="0" priority="1" operator="lessThan">
      <formula>0</formula>
    </cfRule>
  </conditionalFormatting>
  <dataValidations count="4">
    <dataValidation type="list" allowBlank="1" showInputMessage="1" showErrorMessage="1" sqref="C16:C17">
      <formula1>$AB$30:$AB$33</formula1>
    </dataValidation>
    <dataValidation type="list" allowBlank="1" showInputMessage="1" showErrorMessage="1" sqref="C11:C12">
      <formula1>$AB$23:$AB$29</formula1>
    </dataValidation>
    <dataValidation type="list" allowBlank="1" showInputMessage="1" showErrorMessage="1" sqref="C7:C8">
      <formula1>$AB$8:$AB$13</formula1>
    </dataValidation>
    <dataValidation type="list" allowBlank="1" showInputMessage="1" showErrorMessage="1" sqref="C4">
      <formula1>$AB$3:$AB$5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1FBEAB382924419EA690FD4F550C67" ma:contentTypeVersion="5" ma:contentTypeDescription="Create a new document." ma:contentTypeScope="" ma:versionID="554daa72fa333751e3222802a5af0735">
  <xsd:schema xmlns:xsd="http://www.w3.org/2001/XMLSchema" xmlns:xs="http://www.w3.org/2001/XMLSchema" xmlns:p="http://schemas.microsoft.com/office/2006/metadata/properties" xmlns:ns2="f88d9bf3-72d9-41e7-a4ea-5db6fa96a50c" targetNamespace="http://schemas.microsoft.com/office/2006/metadata/properties" ma:root="true" ma:fieldsID="a784e76341b9e4ca95d913e3e1ced3de" ns2:_="">
    <xsd:import namespace="f88d9bf3-72d9-41e7-a4ea-5db6fa96a5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d9bf3-72d9-41e7-a4ea-5db6fa96a5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13D78F2-E5AE-4EE1-A11A-0081EF021A73}"/>
</file>

<file path=customXml/itemProps2.xml><?xml version="1.0" encoding="utf-8"?>
<ds:datastoreItem xmlns:ds="http://schemas.openxmlformats.org/officeDocument/2006/customXml" ds:itemID="{93674345-4DC5-499D-964E-9B8AEAFC3E69}"/>
</file>

<file path=customXml/itemProps3.xml><?xml version="1.0" encoding="utf-8"?>
<ds:datastoreItem xmlns:ds="http://schemas.openxmlformats.org/officeDocument/2006/customXml" ds:itemID="{B0FDDB70-3E47-4012-BBCF-6AC92F3477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Introduction</vt:lpstr>
      <vt:lpstr>VSP9010 Chassis</vt:lpstr>
      <vt:lpstr>VSP9012 Chassis</vt:lpstr>
      <vt:lpstr>ERS8010</vt:lpstr>
      <vt:lpstr>ERSS8010 CO</vt:lpstr>
      <vt:lpstr>ERS8006</vt:lpstr>
      <vt:lpstr>ERS8003-R</vt:lpstr>
      <vt:lpstr>Introduction!OLE_LINK1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2006-09-16T00:00:00Z</dcterms:created>
  <dcterms:modified xsi:type="dcterms:W3CDTF">2014-01-03T23:52:05Z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0x010100581FBEAB382924419EA690FD4F550C67</vt:lpwstr>
  </property>
  <property fmtid="{D5CDD505-2E9C-101B-9397-08002B2CF9AE}" pid="3" name="Order">
    <vt:r8>100</vt:r8>
  </property>
</Properties>
</file>